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3" activeTab="3"/>
  </bookViews>
  <sheets>
    <sheet name="здр" sheetId="2" state="hidden" r:id="rId1"/>
    <sheet name="экол" sheetId="3" state="hidden" r:id="rId2"/>
    <sheet name="обр план исполн" sheetId="4" state="hidden" r:id="rId3"/>
    <sheet name="исправленное" sheetId="16" r:id="rId4"/>
    <sheet name="план" sheetId="6" state="hidden" r:id="rId5"/>
    <sheet name="1.2.4.1." sheetId="20" state="hidden" r:id="rId6"/>
    <sheet name="1.2.3.2.1." sheetId="19" state="hidden" r:id="rId7"/>
    <sheet name="1.2.1.2." sheetId="18" state="hidden" r:id="rId8"/>
    <sheet name="1.2.1.1." sheetId="17" state="hidden" r:id="rId9"/>
    <sheet name="1.1.4.1." sheetId="15" state="hidden" r:id="rId10"/>
    <sheet name="1.1.3.4." sheetId="14" state="hidden" r:id="rId11"/>
    <sheet name="1.1.3.3." sheetId="13" state="hidden" r:id="rId12"/>
    <sheet name="1.1.3.2" sheetId="12" state="hidden" r:id="rId13"/>
    <sheet name="1.1.2.1." sheetId="11" state="hidden" r:id="rId14"/>
    <sheet name="1.1.1.4." sheetId="10" state="hidden" r:id="rId15"/>
    <sheet name="1.1.1.3." sheetId="9" state="hidden" r:id="rId16"/>
    <sheet name="1.1.1.2." sheetId="8" state="hidden" r:id="rId17"/>
    <sheet name="1.1.1.1." sheetId="7" state="hidden" r:id="rId18"/>
    <sheet name="Лист1" sheetId="5" state="hidden" r:id="rId19"/>
  </sheets>
  <definedNames/>
  <calcPr calcId="152511"/>
</workbook>
</file>

<file path=xl/comments3.xml><?xml version="1.0" encoding="utf-8"?>
<comments xmlns="http://schemas.openxmlformats.org/spreadsheetml/2006/main">
  <authors>
    <author>Автор</author>
  </authors>
  <commentList>
    <comment ref="F4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6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7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7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7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7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79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9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80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70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0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7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48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8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8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50,0 т.р. На три ши
</t>
        </r>
      </text>
    </comment>
    <comment ref="F4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48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30,0 т.р. На три ши
</t>
        </r>
      </text>
    </comment>
    <comment ref="F80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80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трем ши (кобяй,мукучи,сангар)
по 50,0 т.р.</t>
        </r>
      </text>
    </comment>
    <comment ref="F8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кобяй ши-50,0т.р.
Мукучи ши-50,0 т.р.
Сангар ши -50,0т.р.</t>
        </r>
      </text>
    </comment>
  </commentList>
</comments>
</file>

<file path=xl/sharedStrings.xml><?xml version="1.0" encoding="utf-8"?>
<sst xmlns="http://schemas.openxmlformats.org/spreadsheetml/2006/main" count="4064" uniqueCount="1033">
  <si>
    <t>Система программных мероприятий Программы социально-экономического развития</t>
  </si>
  <si>
    <t>№</t>
  </si>
  <si>
    <t>Наименование мероприятия</t>
  </si>
  <si>
    <t>Всего:</t>
  </si>
  <si>
    <t>Федеральный бюджет</t>
  </si>
  <si>
    <t>Государственный бюджет РС(Я)</t>
  </si>
  <si>
    <t>Местные бюджеты</t>
  </si>
  <si>
    <t>Внебюджетные средства</t>
  </si>
  <si>
    <t>Инвестиционная надбавка</t>
  </si>
  <si>
    <t>ВСЕГО:</t>
  </si>
  <si>
    <t>2015 год</t>
  </si>
  <si>
    <t>2016 год</t>
  </si>
  <si>
    <t>2017 год</t>
  </si>
  <si>
    <t>Раздел № 2 "Развитие системы общего образования"</t>
  </si>
  <si>
    <t>Подраздел "Развитие дошкольного образования</t>
  </si>
  <si>
    <t>2.1.</t>
  </si>
  <si>
    <t>Задача 2.1. Обновление содержания и повышения качества дошкольного образования</t>
  </si>
  <si>
    <t>2.1.1.</t>
  </si>
  <si>
    <t>Мероприятие № 1. Внесение изменений и дополнений в Уставы ОУ в соответствии ФГТ, СанПиН</t>
  </si>
  <si>
    <t>2.1.2.</t>
  </si>
  <si>
    <t>Мероприятие № 2. Профессиональный конкурс «Воспитатель года»</t>
  </si>
  <si>
    <t>2.1.3.</t>
  </si>
  <si>
    <t>Мероприятие № 3. Турнир по шашкам среди детей старшего дошкольного возраста п. Сангар</t>
  </si>
  <si>
    <t>2.1.4.</t>
  </si>
  <si>
    <t>Мероприятие № 4. Внутрисадовские турниры по якутским настольным играм</t>
  </si>
  <si>
    <t>2.1.5.</t>
  </si>
  <si>
    <t>Мероприятие № 5.Улусный конкурс по созданию лучшей предметно-развивающей среды в ДОУ</t>
  </si>
  <si>
    <t>2.1.6.</t>
  </si>
  <si>
    <t>Мероприятие № 6. Улусный конкурс дидактических пособий и разработок</t>
  </si>
  <si>
    <t>2.2.</t>
  </si>
  <si>
    <t>Задача № 2.2. Совершенствование технологий обучения,  обеспечивающих индивидуальные образовательные траектории обучающихся</t>
  </si>
  <si>
    <t>2.2.1.</t>
  </si>
  <si>
    <t>Мероприятие № 1. Подготовка и переподготовка воспитателей ДОУ по работе с детьми с ограниченными возможностями здоровья</t>
  </si>
  <si>
    <t>2.2.2.</t>
  </si>
  <si>
    <t>Мероприятие № 2.  Оснащение предметно-развивающей среды ДОУ (развивающая среда, игрушки нового поколения)</t>
  </si>
  <si>
    <t>2.2.3.</t>
  </si>
  <si>
    <t>Мероприятие № 3.  Вариативные формы дошкольного образования</t>
  </si>
  <si>
    <t>2.3.</t>
  </si>
  <si>
    <t>Задача № 2.3. Сохранение и укрепление  здоровья детей</t>
  </si>
  <si>
    <t>2.3.1.</t>
  </si>
  <si>
    <t>Мероприятие № 1. Обеспечение 100% детей качественным питанием</t>
  </si>
  <si>
    <t>2.3.2.</t>
  </si>
  <si>
    <t>Мероприятие № 2. Оснащение дошкольных образовательных учреждений технологическим оборудованиям  пищеблоков в соответствии с СанПиН</t>
  </si>
  <si>
    <t>2.3.3.</t>
  </si>
  <si>
    <t>Мероприятие № 3. Оснащение ДОУ спортивным оборудованием и инвентарем</t>
  </si>
  <si>
    <t>2.3.4.</t>
  </si>
  <si>
    <t>Мероприятие № 4. Благоустройство игровых площадок</t>
  </si>
  <si>
    <t>Задача № 2.4. Управление программой в сфере дошкольного образования</t>
  </si>
  <si>
    <t>2.4.1.</t>
  </si>
  <si>
    <t>Мероприятие №1. Руководство и управление в сфере установленных функций</t>
  </si>
  <si>
    <t>Подраздел "Развитие общего образования"</t>
  </si>
  <si>
    <t>2.5.</t>
  </si>
  <si>
    <t>Задача №2.5. Введение новых ФГОС основного общего образования</t>
  </si>
  <si>
    <t>2.5.1.</t>
  </si>
  <si>
    <t xml:space="preserve">Мероприятие № 1. Курсы повышения квалификации учителей по ФГОС в том числе выездные курсы </t>
  </si>
  <si>
    <t>2.5.2.</t>
  </si>
  <si>
    <t>Мероприятие № 2. Создание профильных летних лагерей на базе МБОУ "Танаринский лицей", Кобяйская СОШ", "Ситтинская СОШ"</t>
  </si>
  <si>
    <t>2.5.3.</t>
  </si>
  <si>
    <t>Мероприятие № 3. Организация работы образовательных семинаров, НПК, педагогических чтений  для учителей</t>
  </si>
  <si>
    <t>2.5.4.</t>
  </si>
  <si>
    <t>Мероприятие № 4. Разработка моделей взаимодействия учреждений общего, дополнительного и профессионального образования</t>
  </si>
  <si>
    <t>2.5.4.1.</t>
  </si>
  <si>
    <t>"Саввиновские чтения" при МКОУ Багаджинская ООШ</t>
  </si>
  <si>
    <t>2.5.4.2.</t>
  </si>
  <si>
    <t>Куличкинские чтения</t>
  </si>
  <si>
    <t>2.5.4.3.</t>
  </si>
  <si>
    <t>Лугиновские чтения</t>
  </si>
  <si>
    <t>2.5.4.4.</t>
  </si>
  <si>
    <t>Ламутские чтения</t>
  </si>
  <si>
    <t>2.5.4.5.</t>
  </si>
  <si>
    <t>Юбилейные НПК по ОУ</t>
  </si>
  <si>
    <t>2.5.5.</t>
  </si>
  <si>
    <t>Мероприятие № 5. Развитие системы методической работы</t>
  </si>
  <si>
    <t>2.5.5.1</t>
  </si>
  <si>
    <t>подготовка и издание методической литературы, сборников, брошюр</t>
  </si>
  <si>
    <t>2.5.5.2.</t>
  </si>
  <si>
    <t>2.5.5.3</t>
  </si>
  <si>
    <t>Улусный профессиональный конкурс педагогов "Педагогический дуэт"</t>
  </si>
  <si>
    <t>2.5.6.</t>
  </si>
  <si>
    <t xml:space="preserve">Мероприятие № 6. Повышение профессионализма  педагогов </t>
  </si>
  <si>
    <t>2.5.6.1</t>
  </si>
  <si>
    <t>конкурс "Молодой педагог" на грант Главы улуса</t>
  </si>
  <si>
    <t>2.5.6.2</t>
  </si>
  <si>
    <t>Улусный Форум молодых педагогов</t>
  </si>
  <si>
    <t>2.5.6.3</t>
  </si>
  <si>
    <t>Республиканский этап конкурса "Учитель года"(оргвзнос)</t>
  </si>
  <si>
    <t>2.6.</t>
  </si>
  <si>
    <t>Задача №2.6. Обеспечение развития инклюзивного образования, успешной социализации детей с ограниченными возможностями здоровья, детей-инвалидов (в БС)</t>
  </si>
  <si>
    <t>2.6.1.</t>
  </si>
  <si>
    <t>Мероприятие № 1. Создание условий, способствующих развитию и обучению детей с ограниченными возможностями здоровья и детей – инвалидов в ОУ</t>
  </si>
  <si>
    <t>2.7.</t>
  </si>
  <si>
    <t>Задача №2.7. Независимая система измерений качества образования и система управления качеством образования</t>
  </si>
  <si>
    <t>2.7.1.</t>
  </si>
  <si>
    <t>Мероприятие № 1. Создание и внедрение независимой системы измерений качества образования, позволяющей оценить на всех ступенях и уровнях образования результаты деятельности образовательной системы и учреждений,  индивидуальные образовательные достижения.</t>
  </si>
  <si>
    <t>2.7.1.1</t>
  </si>
  <si>
    <t xml:space="preserve">Улусный конкурс "Форвард" среди педагогических коллективов и творческих групп педагогов </t>
  </si>
  <si>
    <t>2.7.2.</t>
  </si>
  <si>
    <t>Мероприятие № 2. Разработка  моделей и механизмов учета внеучебных достижений обучающихся общеобразовательных учреждений (интернет)</t>
  </si>
  <si>
    <t>Улусная НПК "Сметанинские чтения"</t>
  </si>
  <si>
    <t>2.7.2.1</t>
  </si>
  <si>
    <t>2.7.2.2</t>
  </si>
  <si>
    <t>Улусная (региональная) НПК "Шаг в будущее"</t>
  </si>
  <si>
    <t>2.7.2.3</t>
  </si>
  <si>
    <t>Республиканский конкурс литературного творчества на эвенском языке "Край мой-Арктика"</t>
  </si>
  <si>
    <t>2.7.2.4</t>
  </si>
  <si>
    <t>Республиканский конкурс презентаций "Моя суровая и прекрасная Арктика"</t>
  </si>
  <si>
    <t>2.7.2.5</t>
  </si>
  <si>
    <t>Кустовая НПК по произведениям эвенских авторов</t>
  </si>
  <si>
    <t>2.7.2.6</t>
  </si>
  <si>
    <t>Региональная агротехнологическая НПК</t>
  </si>
  <si>
    <t>2.7.3.</t>
  </si>
  <si>
    <t>Мероприятие № 3. Развитие системы воспитательной работы (заочно)</t>
  </si>
  <si>
    <t>2.7.3.1</t>
  </si>
  <si>
    <t xml:space="preserve"> Конкурсе организаторов детского движения  «Вожатый года» </t>
  </si>
  <si>
    <t>2.7.3.2</t>
  </si>
  <si>
    <t xml:space="preserve">Конкурс "Классный классный" </t>
  </si>
  <si>
    <t>2.7.3.3</t>
  </si>
  <si>
    <t xml:space="preserve">Улусный очный конкурс «Лидер и его команда» </t>
  </si>
  <si>
    <t>2.7.3.4</t>
  </si>
  <si>
    <t>Слет улусного детского движения</t>
  </si>
  <si>
    <t>2.7.3.5</t>
  </si>
  <si>
    <t xml:space="preserve">Конкурс – соревнование «Безопасное колесо 2012» </t>
  </si>
  <si>
    <t>2.7.3.6</t>
  </si>
  <si>
    <t>Военно - спортивные игры "Снежный барс" -   улусный, зональный, республиканские этапы</t>
  </si>
  <si>
    <t>2.7.3.7</t>
  </si>
  <si>
    <t>Проведение мероприятий, посвященных Дню защиты детей.</t>
  </si>
  <si>
    <t>2.7.3.8</t>
  </si>
  <si>
    <t>Чиряевские чтения 6640</t>
  </si>
  <si>
    <t>2.7.3.9</t>
  </si>
  <si>
    <t xml:space="preserve">Декада инвалидов </t>
  </si>
  <si>
    <t>2.7.3.11</t>
  </si>
  <si>
    <t>Выездная рабочая группа Республиканской  психолого – медико – педагогической консультации.</t>
  </si>
  <si>
    <t>2.7.3.12</t>
  </si>
  <si>
    <t xml:space="preserve">Декада пожилых </t>
  </si>
  <si>
    <t>2.7.4.</t>
  </si>
  <si>
    <t>Мероприятие № 4. Поддержка талантливых детей</t>
  </si>
  <si>
    <t>2.7.4.1</t>
  </si>
  <si>
    <t>2.7.4.2</t>
  </si>
  <si>
    <t>2.7.4.3</t>
  </si>
  <si>
    <t>Новогодняя елка Главы  МО</t>
  </si>
  <si>
    <t>2.7.4.4</t>
  </si>
  <si>
    <t>Президентская елка РС(Я)</t>
  </si>
  <si>
    <t>2.7.4.5</t>
  </si>
  <si>
    <t>Кремлевская елка</t>
  </si>
  <si>
    <t>2.7.4.6</t>
  </si>
  <si>
    <t>Чествование медалистов</t>
  </si>
  <si>
    <t>Задача № 2.8."Сохранение и укрепление здоровья подрастающего поколения "</t>
  </si>
  <si>
    <t>2.8.1.</t>
  </si>
  <si>
    <t>Мероприятие № 2. Школьное питание. Обеспечение качественным 2-х разовым горячим питанием учащихся по ФГОС</t>
  </si>
  <si>
    <t>2.8.2.</t>
  </si>
  <si>
    <t>Мероприятие №3. Развитие физической культуры и массового спорта в школах</t>
  </si>
  <si>
    <t>2.8.2.1.</t>
  </si>
  <si>
    <t>2.8.2.2.</t>
  </si>
  <si>
    <t xml:space="preserve">Улусный шашечно- шахматный турнир </t>
  </si>
  <si>
    <t>2.8.2.3</t>
  </si>
  <si>
    <t xml:space="preserve">Спартакиада педагогов Кобяйского улуса </t>
  </si>
  <si>
    <t>2.8.2.4</t>
  </si>
  <si>
    <t>Республиканский фестиваль национальных видов спорта «Игры предков» - улусный и республиканские этапы</t>
  </si>
  <si>
    <t>2.8.2.5</t>
  </si>
  <si>
    <t xml:space="preserve"> Республиканский фестиваль физкультурного комплекса нормативов «Эрэл». - улусный и республиканский этапы</t>
  </si>
  <si>
    <t>2.8.2.6</t>
  </si>
  <si>
    <t>Спортивные игры «Дети Кобяйского улуса»</t>
  </si>
  <si>
    <t>2.8.2.7</t>
  </si>
  <si>
    <t xml:space="preserve">Президентские состязания и Президентские спортивные игры для школьников </t>
  </si>
  <si>
    <t>2.8.2.8</t>
  </si>
  <si>
    <t xml:space="preserve">Республиканский турнир по борьбе «Хапсагай» </t>
  </si>
  <si>
    <t>2.8.2.9</t>
  </si>
  <si>
    <t xml:space="preserve">Бал чемпионов </t>
  </si>
  <si>
    <t>2.8.2.10</t>
  </si>
  <si>
    <t xml:space="preserve">Улусные соревнования по национальным прыжкам </t>
  </si>
  <si>
    <t>Задача № 2.9. Оснащение оборудованием образовательных учреждений</t>
  </si>
  <si>
    <t>2.9.1.</t>
  </si>
  <si>
    <t>Мероприятие № 1. Оснащение образовательных учреждений технологическими оборудованиями в пищеблоке в соответствии с СанПиН</t>
  </si>
  <si>
    <t>2.9.2.</t>
  </si>
  <si>
    <t>Мероприятие № 2. Оснащение учебно-лабораторным оборудованием ОУ</t>
  </si>
  <si>
    <t>2.9.3.</t>
  </si>
  <si>
    <t>Мероприятие № 3. Оснащение автотранспортом ОУ</t>
  </si>
  <si>
    <t>2.9.4.</t>
  </si>
  <si>
    <t>Мероприятие № 4. Оснащение школьной и детской мебелью ОУ</t>
  </si>
  <si>
    <t>2.9.4.1</t>
  </si>
  <si>
    <t xml:space="preserve"> Установка тахографов для школьных автотранспортов по перевозке детей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</si>
  <si>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2.9.4.2</t>
  </si>
  <si>
    <t>Переобрудование школьных автотранспортов (Приобретение ремней безопасности и запчастей)</t>
  </si>
  <si>
    <t>Задача № 2.10. Привлечение и закрепление кадров в образовательные учреждения</t>
  </si>
  <si>
    <t>2.10.1.</t>
  </si>
  <si>
    <t>Мероприятие № 1. Совершенствование методов по привлечению молодых перспективных кадров, формированию кадрового резерва образования.</t>
  </si>
  <si>
    <t>2.10.2.</t>
  </si>
  <si>
    <t>Мероприятие № 2. Создание условий для обеспечения  непрерывности, адресности, развития гибких форм, в том числе дистанционных, повышения квалификации педагогических и руководящих работников образовательных учреждений.</t>
  </si>
  <si>
    <t>2.10.3.</t>
  </si>
  <si>
    <t>Мероприятие № 3. Развитие грантовой поддержки педагогических работников с целью стимулирования лучших практик работников образования.</t>
  </si>
  <si>
    <t>2.10.3.1</t>
  </si>
  <si>
    <t xml:space="preserve">Конкурс на Грант Главы МСО "Кобяйский улус (район)" "лучший учитель", "лучший воспитатель", "Лучший педагог ДО"  </t>
  </si>
  <si>
    <t>2.10.4.</t>
  </si>
  <si>
    <t>Мероприятие № 4. Создание муниципальных стажировочных площадок для повышения квалификации педагогических и руководящих работников образования.</t>
  </si>
  <si>
    <t>Задача № 2.11. Совершенствование технологической инфраструктуры образовательных учреждений, создание в образовательных учреждениях современной мультимедийной информационной среды</t>
  </si>
  <si>
    <t>2.11.1.</t>
  </si>
  <si>
    <t>Мероприятие № 1. Обеспечение качественно нового уровня оперативности и удобства получения гражданами и организациями образовательных услуг и информации о сфере образования</t>
  </si>
  <si>
    <t>2.11.1.1</t>
  </si>
  <si>
    <t>Приобретение и обновление лицензионных программ (антивирусы, 1-С бухгалтерия, Линукс, Медиатека)</t>
  </si>
  <si>
    <t>2.11.1.2</t>
  </si>
  <si>
    <t>Приобретение, обновление компьютерного оборудования для проведения ОГЭ-основного государственного экзамена в 9 кл. и ЕГЭ, Всероссийской олимпиады школьников (высокоскоростной принтер+сканер)</t>
  </si>
  <si>
    <t>2.11.1.3</t>
  </si>
  <si>
    <t>Приобретение, замена и установка видеонаблюдения  для проведения ОГЭ-основного государственного экзамена и ЕГЭ, Всероссийской олимпиады школьников  (5 ООШ, 12 СОШ)</t>
  </si>
  <si>
    <t>2.11.1.4</t>
  </si>
  <si>
    <t>Приобретение, замена металлоискателей  для проведения ОГЭ и ЕГЭ  (5 ООШ, 12 СОШ)</t>
  </si>
  <si>
    <t>2.11.1.5</t>
  </si>
  <si>
    <t>Подключение спутникового интернета для проведения ОГЭ и ЕГЭ (ППЭ № 348  ТОМ ЕГЭ МБОУ "Мукучинская гимназия", МБОО "Коьбяйская СОШ, МБОО "Сангарская СОШ)</t>
  </si>
  <si>
    <t>2.11.2.</t>
  </si>
  <si>
    <t>Мероприятие № 2.Внедрение информационно-коммуникационных технологий, обеспечение компьютерным и интерактивным оборудованием и техникой; развитие и внедрение ИКТ в целях обеспечения доступа ученикам к урокам лучших преподавателей с использованием технологий дистанционного образования</t>
  </si>
  <si>
    <t>2.11.2.1</t>
  </si>
  <si>
    <t>Приобретение интерактивного оборудования</t>
  </si>
  <si>
    <t>2.11.2.2</t>
  </si>
  <si>
    <t>Обновление и модернизация компьютерной техники ОО</t>
  </si>
  <si>
    <t>2.11.2.3</t>
  </si>
  <si>
    <t xml:space="preserve">Приобретение оборудования для  школьных медиатек и мультимедийных классов-лекториев </t>
  </si>
  <si>
    <t>Задача № 2.12. Развитие системы образования на основе инновационной деятельности и управления, ориентированного на результат</t>
  </si>
  <si>
    <t>2.12.1.</t>
  </si>
  <si>
    <t xml:space="preserve">Мероприятие № 1. Продолжение проекта комплексной оценки эффективности региональной системы образования, создание инновационных комплексов и проведение социокультурного анализа в сфере  образования. </t>
  </si>
  <si>
    <t>2.12.2.</t>
  </si>
  <si>
    <t>Мероприятие № 2.Проведение муниципального конкурса "Имидж образовательной организации"</t>
  </si>
  <si>
    <t>Задача № 2.13. Сохранение, изучение и развитие государственных и официальных  языков</t>
  </si>
  <si>
    <t>2.13.1.</t>
  </si>
  <si>
    <t>Мероприятие № 1. Организация и проведение курсов, семинаров, научно-практических конференций  в  целях  внедрения  в образова­тельных учреждениях наиболее эффективных технологий преподавания родных  и государственных  языков (35 участн на 2 дня)</t>
  </si>
  <si>
    <t>2.13.1.1</t>
  </si>
  <si>
    <t>Республиканская НПК по эвенскому языку при МКОО Сеген-Кюёльская СОШ</t>
  </si>
  <si>
    <t>2.13.2.</t>
  </si>
  <si>
    <t>Мероприятие № 2. Создание центра по сохранению и развитию эвенского языка при МБОО "Себян-Кюёльской СОШ"</t>
  </si>
  <si>
    <t>Подраздел - "Управление программой"</t>
  </si>
  <si>
    <t>Задача № 2.14. Управление программой в сфере общего образования</t>
  </si>
  <si>
    <t>2.14.1.</t>
  </si>
  <si>
    <t>Подраздел - Развитие дополнительного образования</t>
  </si>
  <si>
    <t>Задача № 2.15. Совершенствование технологий обучения в учреждениях дополнительного образования</t>
  </si>
  <si>
    <t>2.15.1.</t>
  </si>
  <si>
    <t>Мероприятие №1.  Мероприятия по развитию системы дополнительного образования детей</t>
  </si>
  <si>
    <t>2.15.1.1</t>
  </si>
  <si>
    <t>Улусная выставка прикладного творчества «Радуга Севера»</t>
  </si>
  <si>
    <t>2.15.1.2</t>
  </si>
  <si>
    <t>Семинар педагогов дополнительного образования</t>
  </si>
  <si>
    <t>2.15.1.3</t>
  </si>
  <si>
    <t>2.15.1.4</t>
  </si>
  <si>
    <t>2.15.1.5</t>
  </si>
  <si>
    <t>Участие в региональных, межрегиональных всероссийских, международных конкурсах одаренных детей школ искусств</t>
  </si>
  <si>
    <t>2.15.1.6</t>
  </si>
  <si>
    <t>Выплата именных стипендий от Главы МО "Кобяйский улус (район)" РС(Я) (денежное поощрение одаренных детей за особые успехи в учебе и победы на конкурсах)</t>
  </si>
  <si>
    <t>Задача № 2.16. Укрепление материально-технической базы учреждений дополнительного образования</t>
  </si>
  <si>
    <t>2.16.1.</t>
  </si>
  <si>
    <t>Мероприятие 1. Оснащение материально-технической базы учреждений дополнительного образования</t>
  </si>
  <si>
    <t>2.16.1.1</t>
  </si>
  <si>
    <t xml:space="preserve">МБОО ДОД "ЦДТ" </t>
  </si>
  <si>
    <t>2.16.1.2</t>
  </si>
  <si>
    <t>МБОО ДОД "ДДТ с. Сайылык"</t>
  </si>
  <si>
    <t>2.16.1.3</t>
  </si>
  <si>
    <t xml:space="preserve">МБОО ДОД "Сангарская ДЮСШ" </t>
  </si>
  <si>
    <t>2.16.1.4</t>
  </si>
  <si>
    <t xml:space="preserve">МБОО ДОД "Кобяйская ДЮСШ" </t>
  </si>
  <si>
    <t>2.16.1.5</t>
  </si>
  <si>
    <t xml:space="preserve">МБОО ДОД " ДЮСШ по НВС" </t>
  </si>
  <si>
    <t>МБОУ ДОД "Сангарская ДШИ"</t>
  </si>
  <si>
    <t>МБОУ ДОД "Детской школы искусств с.Сайылык</t>
  </si>
  <si>
    <t>МБОУ ДОД "Кобяйская ДШИ"</t>
  </si>
  <si>
    <t>2.16.2.</t>
  </si>
  <si>
    <t>Мероприятие №1.  Школьные музеи</t>
  </si>
  <si>
    <t>Задача № 2.17. Управление программой в сфере дополнительного образования</t>
  </si>
  <si>
    <t>2.17.1.</t>
  </si>
  <si>
    <t>Подраздел - Отдых и оздоровление  детей</t>
  </si>
  <si>
    <t>Задача № 2.18. Разработка и реализация комплекса мер по организации отдыха,оздоровления и занятости детей, в т.ч. детей, находящихся в трудной жизненной ситуации и детей из северных и арктических улусов.</t>
  </si>
  <si>
    <t>2.18.1</t>
  </si>
  <si>
    <t>Мероприятие № 1.Обеспечение детских оздоровительных лагерей продуктами питания согласно утвержденным нормативам</t>
  </si>
  <si>
    <t>2.18.2</t>
  </si>
  <si>
    <t>Мероприятие № 2.Оплата труда работников детских оздоровительных лагерей</t>
  </si>
  <si>
    <t>2.18.2.1</t>
  </si>
  <si>
    <t>педагогические работники</t>
  </si>
  <si>
    <t>2.18.2.2</t>
  </si>
  <si>
    <t>технические работники</t>
  </si>
  <si>
    <t>2.18.2.3</t>
  </si>
  <si>
    <t>медицинские работники</t>
  </si>
  <si>
    <t>2.18.3</t>
  </si>
  <si>
    <t>Мероприятие № 3. Акарицидная обработка территории палаточных и загородно-стационарных лагерей</t>
  </si>
  <si>
    <t>2.18.4</t>
  </si>
  <si>
    <t>Мероприятие № 4. Организация смотра - конкурса по организации летнего отдыха и участие в республиканском конкурсе</t>
  </si>
  <si>
    <t>2.18.5</t>
  </si>
  <si>
    <t>Мероприятие № 5. Укрепеление и развитие материально-технической базы летних лагерей на обеспечение соответствующим оборудованием и инвентарем</t>
  </si>
  <si>
    <t>2.18.6</t>
  </si>
  <si>
    <t>Мероприятие № 6. Организация перевозки детей к местам работы родителей, занятых в оленеводстве</t>
  </si>
  <si>
    <t>2.18.7</t>
  </si>
  <si>
    <t>Мероприятие №7. Строительство загородного стационарного лагеря в п. Сангар</t>
  </si>
  <si>
    <t>Подраздел - Капитальный ремонт ОУ</t>
  </si>
  <si>
    <t>Задача № 2.19. " Развитие инфраструктуры образовательных учреждений"</t>
  </si>
  <si>
    <t>2.19.1.</t>
  </si>
  <si>
    <t>Мероприятие № 1.  Ликвидация аварийности зданий через капитальный ремонт и строительство новых зданий</t>
  </si>
  <si>
    <t>2.19.1.2</t>
  </si>
  <si>
    <t>Строительство детского сада на 35 мест, с. Арыктах</t>
  </si>
  <si>
    <t>2.19.1.3</t>
  </si>
  <si>
    <t>Строительство детского сада на 100 мест, с.Кобяй</t>
  </si>
  <si>
    <t>2.19.1.4</t>
  </si>
  <si>
    <t>Строительство детского сада на 50 мест , с. Аргас</t>
  </si>
  <si>
    <t>2.19.1.5</t>
  </si>
  <si>
    <t>Строительство детского сада на 50 мест , с. Мастах</t>
  </si>
  <si>
    <t>2.19.1.6</t>
  </si>
  <si>
    <t>Реконструкция здания детского сада "Сказка" в п.Сангар под детский сад с открытием дополнительных 90 мест</t>
  </si>
  <si>
    <t>2.19.1.7</t>
  </si>
  <si>
    <t>Школа-сад на 50/18 мест Кальвица</t>
  </si>
  <si>
    <t>2.19.1.8</t>
  </si>
  <si>
    <t xml:space="preserve">Школа на 35 учащихся в с.Багадя </t>
  </si>
  <si>
    <t>2.19.1.9</t>
  </si>
  <si>
    <t>Школа на 275 учащихся в с.Сайылык Кобяйского улуса</t>
  </si>
  <si>
    <t>2.19.1.10</t>
  </si>
  <si>
    <t>Школа-сад на 40/15 мест в с. Батамай Кобяйского улуса</t>
  </si>
  <si>
    <t>2.19.1.11</t>
  </si>
  <si>
    <t>Капитальный ремонт образовательных учреждений</t>
  </si>
  <si>
    <t>2.19.1.11.1</t>
  </si>
  <si>
    <t>Реконструкция МБДОО д/с №1 "Сказка"</t>
  </si>
  <si>
    <t>2.19.1.11.2</t>
  </si>
  <si>
    <t>Капитальный ремонт МБДОО д/с №2 Светлячок</t>
  </si>
  <si>
    <t>2.19.1.11.3</t>
  </si>
  <si>
    <t>Капитальный ремонт МБДОО д/с №3 Геолог</t>
  </si>
  <si>
    <t>2.19.1.11.4</t>
  </si>
  <si>
    <t>Капитальный ремонт МБДОО д/с №4 Черемушки</t>
  </si>
  <si>
    <t>2.19.1.11.5</t>
  </si>
  <si>
    <t>Капитальный ремонт МБДОО д/с №5 Ласточка</t>
  </si>
  <si>
    <t>2.19.1.11.6</t>
  </si>
  <si>
    <t>Капитальный ремонт МБДОО д/с №7 Ача</t>
  </si>
  <si>
    <t>2.19.1.11.7</t>
  </si>
  <si>
    <t>Капитальный ремонт МБДОО д/с №8 Чуораанчик с. Ситта</t>
  </si>
  <si>
    <t>2.19.1.11.8</t>
  </si>
  <si>
    <t>Капитальный ремонт МБДОО д/с №9 Хатынчаан с.Кальвица</t>
  </si>
  <si>
    <t>2.19.1.11.9</t>
  </si>
  <si>
    <t>Капитальный ремонт МБДОО д/с №12 Кэскил с. Кобяй</t>
  </si>
  <si>
    <t>2.19.1.11.10</t>
  </si>
  <si>
    <t>Капитальный ремонт МБДОО д/с №13 Кустук с. Кобяй</t>
  </si>
  <si>
    <t>2.19.1.11.11</t>
  </si>
  <si>
    <t>2.19.1.11.12</t>
  </si>
  <si>
    <t>Капитальный ремонт МБДОО д/с №15 Кэнчээри с. Мукучи</t>
  </si>
  <si>
    <t>2.19.1.11.13</t>
  </si>
  <si>
    <t>Капитальный ремонт МБДОО д/с № 16 Чуораанчик с. Люксюгюн</t>
  </si>
  <si>
    <t>2.19.1.11.14</t>
  </si>
  <si>
    <t>Капитальный ремонт МБДОО д/с № 17 Чуораанчик с. Мастах</t>
  </si>
  <si>
    <t>2.19.1.11.15</t>
  </si>
  <si>
    <t>Капитальный ремонт МБДОО д/с №20 Куорэгэй с. Арыктах</t>
  </si>
  <si>
    <t>2.19.1.11.16</t>
  </si>
  <si>
    <t>Капитальный ремонт МБОО Сангарская СОШ №1</t>
  </si>
  <si>
    <t>2.19.1.11.17</t>
  </si>
  <si>
    <t>Капитальный ремонт МБОО Сангарская гимназия</t>
  </si>
  <si>
    <t>2.19.1.11.18</t>
  </si>
  <si>
    <t>Капитальный ремонт МБОО Кобяйская СОШ</t>
  </si>
  <si>
    <t>2.19.1.11.19</t>
  </si>
  <si>
    <t>Капитальный ремонт МБОО Куокуйская СОШ</t>
  </si>
  <si>
    <t>2.19.1.11.20</t>
  </si>
  <si>
    <t>Капитальный ремонт МБОО Тыайинская СОШ</t>
  </si>
  <si>
    <t>2.19.1.11.21</t>
  </si>
  <si>
    <t>Капитальный ремонт МБОО Ниджилинская СОШ</t>
  </si>
  <si>
    <t>2.19.1.11.22</t>
  </si>
  <si>
    <t>Капитальный ремонт МБОО Мукучинская гимназия</t>
  </si>
  <si>
    <t>2.19.1.11.23</t>
  </si>
  <si>
    <t>Капитальный ремонт МБОО Танаринская СОШ</t>
  </si>
  <si>
    <t>2.19.1.11.24</t>
  </si>
  <si>
    <t>Капитальный ремонт МБОО Себян-Кюёльская НЭСОШ</t>
  </si>
  <si>
    <t>2.19.1.11.25</t>
  </si>
  <si>
    <t>Капитальный ремонт МКОО Кальвицкая ООШ</t>
  </si>
  <si>
    <t>2.19.1.11.26</t>
  </si>
  <si>
    <t>Капитальный ремонт МКОО Арыктахская ООШ</t>
  </si>
  <si>
    <t>2.19.1.11.27</t>
  </si>
  <si>
    <t>Капитальный ремонт МКОО Люксюгюнская ООШ</t>
  </si>
  <si>
    <t>2.19.1.11.28</t>
  </si>
  <si>
    <t>Капитальный ремонт МКОО Арылахская НОШ-сад</t>
  </si>
  <si>
    <t>2.19.1.11.29</t>
  </si>
  <si>
    <t>Капитальный ремонт МКОО ДО Центр детского творчества</t>
  </si>
  <si>
    <t>2.19.1.11.30</t>
  </si>
  <si>
    <t>Капитальный  ремонт МБОО ДОД "Сангарская ДЮСШ" - замена полов (беговая дорожка)</t>
  </si>
  <si>
    <t>2.19.1.11.31</t>
  </si>
  <si>
    <t>2.19.1.11.32</t>
  </si>
  <si>
    <t xml:space="preserve">Капитальный  ремонт МБОУ ДОД "Кобяйская ДШИ" </t>
  </si>
  <si>
    <t>2.19.1.11.33</t>
  </si>
  <si>
    <t>Капитальный  ремонт МБОУ ДОД "Детской школы искусств с.Сайылык</t>
  </si>
  <si>
    <t>2.19.1.11.34</t>
  </si>
  <si>
    <t>Капитальный  ремонт МКУ "Управление образования"</t>
  </si>
  <si>
    <t>Подраздел - Противопожарные мероприятия ОУ</t>
  </si>
  <si>
    <t>Задача № 2.20. Реализация государственной политики и требований законодательных и иных нормативно-правовых актов в области обеспечения безопасности образовательных учреждений направленных на защиту здоровья и сохранение жизни обучающихся, воспитанников и работников во время их учебной и трудовой деятельности от возможных чрезвычайных ситуаций</t>
  </si>
  <si>
    <t>2.20.1.</t>
  </si>
  <si>
    <t>Мероприятие № 1. Проведение комплекса противопожарных мероприятий (отдельная программа)</t>
  </si>
  <si>
    <t>2.20.1.1</t>
  </si>
  <si>
    <t>Оснащение ОУ АПС и оповещением о пожаре (ремонт, установка)</t>
  </si>
  <si>
    <t>2.20.1.2</t>
  </si>
  <si>
    <t>Приобретение и замена первичных средств пожаротушения (огнетушители, внутренние пожарные краны, пожарный инвентарь (ящики с песком, бочки с водой, пожарные ведра, совковые лопаты, асбестовые полотна, войлок, кошма) и пожарный инструмент (багры, ломы, топоры и др.)</t>
  </si>
  <si>
    <t>2.20.1.3</t>
  </si>
  <si>
    <t>Реконструкция, ремонт электросетей</t>
  </si>
  <si>
    <t>2.20.1.4</t>
  </si>
  <si>
    <t>Замер сопротивления изоляции</t>
  </si>
  <si>
    <t>2.20.1.5</t>
  </si>
  <si>
    <t xml:space="preserve">Установка оборудование для наружного водоснабжения  естественный водоем (пирсы, мотопомпы, гайки, шланги и.т.д.) ППБ 01-03 п.94 </t>
  </si>
  <si>
    <t>2.20.1.6</t>
  </si>
  <si>
    <t>Приобретение средств индивидуальной защиты органов дыхания и зрения</t>
  </si>
  <si>
    <t>2.20.1.7</t>
  </si>
  <si>
    <t>2.20.1.8</t>
  </si>
  <si>
    <t>Пропитка деревянных       конструкций чердачных     помещений     огнезащитным составом (все образовательные учреждения)</t>
  </si>
  <si>
    <t>2.20.1.9</t>
  </si>
  <si>
    <t xml:space="preserve">Обновление, корректировка и замена планов эвакуации, ремонт путей выхода (пожарные лестницы, двери) </t>
  </si>
  <si>
    <t>2.20.1.10</t>
  </si>
  <si>
    <t>Вывод сигнала срабатывания пожарной сигнализации в подразделение пожарной охраны (01)</t>
  </si>
  <si>
    <t>2.20.2.</t>
  </si>
  <si>
    <t>Мероприятие № 2. Проведение комплекса мероприятий по антитеррористической защите учреждений образования (отдельная программа)</t>
  </si>
  <si>
    <t>2.20.2.1</t>
  </si>
  <si>
    <t>Установка внутреннего и наружного видеонаблюдения</t>
  </si>
  <si>
    <t>2.20.2.2</t>
  </si>
  <si>
    <t>Строительство, ремонт ограждений территорий ОУ</t>
  </si>
  <si>
    <t>2.20.2.3</t>
  </si>
  <si>
    <t>Установка, ремонт тревожной кнопки</t>
  </si>
  <si>
    <t>2.20.3</t>
  </si>
  <si>
    <t>Мероприятие № 3. Проведение аттестации рабочих мест по условиям труда</t>
  </si>
  <si>
    <t>2.20.4</t>
  </si>
  <si>
    <t>Мероприятие № 4. Обучение по ПБ и ОТ</t>
  </si>
  <si>
    <t>2.20.5</t>
  </si>
  <si>
    <t>Мероприятие № 5. Оснащение медицинскими кабинетами образовательных учреждений</t>
  </si>
  <si>
    <t>Подраздел - Оснащение учебной литературой ОУ</t>
  </si>
  <si>
    <t>Задача № 2.21. формирование и реализация муниципального заказа на учебную и учебно-методическую литературу</t>
  </si>
  <si>
    <t>2.21.1</t>
  </si>
  <si>
    <t>Мероприятие № 1.Определение заказа на учебники федерального и регионального компонента по типам ОУ</t>
  </si>
  <si>
    <t>Задача № 2.22. Управление программой в сфере образования</t>
  </si>
  <si>
    <t>2.22.1.</t>
  </si>
  <si>
    <t>Приложение 1</t>
  </si>
  <si>
    <t xml:space="preserve">Исполнение за 2015 год по муниципальной целевой программе "Развитие здравоохранения в Кобяйском улусе на 2015-2017 годы" </t>
  </si>
  <si>
    <t>Наименование учреждения: ГБУ РС (Я) "Кобяйская центральная районная больница им. Тереховой М.Н."</t>
  </si>
  <si>
    <t xml:space="preserve">план </t>
  </si>
  <si>
    <t>ФАКТ на 21.10.2015 г.</t>
  </si>
  <si>
    <t>3.</t>
  </si>
  <si>
    <t>Раздел "Развитие здравоохранения"</t>
  </si>
  <si>
    <t>Задача 3.1. - Укрепление материально-технической базы учреждений здравоохранения</t>
  </si>
  <si>
    <t>Строительство лечебно-профилактических учреждений</t>
  </si>
  <si>
    <t>3.1.1.</t>
  </si>
  <si>
    <t>Мероприятие №1. Строительство ФАП с.Люксюгун</t>
  </si>
  <si>
    <t>3.1.2.</t>
  </si>
  <si>
    <t>Мероприятие №2. Строительство ФАП с.Кальвица</t>
  </si>
  <si>
    <t>3.1.3</t>
  </si>
  <si>
    <t>Мероприятие №3. Строительство ФАП с.Тея</t>
  </si>
  <si>
    <t>3.1.4.</t>
  </si>
  <si>
    <t>Мероприятие №4. Строительство участковой больницы  на 10 коек в с.Сегян -Кюель</t>
  </si>
  <si>
    <t>3.1.5.</t>
  </si>
  <si>
    <t xml:space="preserve">Мероприятие №5. Обследование технического состояния несущих конструкций 4-х этажного здания АБК (незавершенное строительство) (Литера А, Б) 2015 г. под строительство больничного комплекса в пгт. Сангар на 118 коек,  поликлиникой мощностью 235 посещений в смену, клинико - диагностической лабораторией, баклабораторией, хозяйственным корпусом (кухня, прачка, склады), гаражом на 10 автомашин 2016-2017 гг.. </t>
  </si>
  <si>
    <t>3.1.6.</t>
  </si>
  <si>
    <t xml:space="preserve">Мероприятие №6. Проектно - сметная документация строительства больничного комплекса в пгт. Сангар на 118 коек,  поликлиникой мощностью 235 посещений в смену, клинико - диагностической лабораторией, баклабораторией, хозяйственным корпусом (кухня, прачка, склады), гаражом на 10 автомашин 2016-2017 гг.. </t>
  </si>
  <si>
    <t>2013 год</t>
  </si>
  <si>
    <t>2014 год</t>
  </si>
  <si>
    <t>3.1.7.</t>
  </si>
  <si>
    <t xml:space="preserve">Мероприятие №7. Строительство больничного комплекса в пгт. Сангар на 118 коек,  поликлиникой мощностью 235 посещений в смену, клинико - диагностической лабораторией, баклабораторией, хозяйственным корпусом (кухня, прачка, склады), гаражом на 10 автомашин 2016-2017 гг.. </t>
  </si>
  <si>
    <t>Капитальный и текущий ремонт лечебно-профилактических учреждений</t>
  </si>
  <si>
    <t>Мероприятие №8. Капитальный ремонт  3 - х этажного здания стационара п.Сангар</t>
  </si>
  <si>
    <t>Мероприятие №9. Капитальный ремонт  2 - х этажного здания стационара п.Сангар</t>
  </si>
  <si>
    <t>3.1.8.</t>
  </si>
  <si>
    <t>Мероприятие №10. Капитальный ремонт больницы с.Сеген-Кюель</t>
  </si>
  <si>
    <t>3.1.9.</t>
  </si>
  <si>
    <t>Мероприятие №11. Капитальный ремонт больницы с.Мукучи</t>
  </si>
  <si>
    <t>3.1.10.</t>
  </si>
  <si>
    <t>Мероприятие №12. Капитальный ремонт больницы с.Себян-Кюель</t>
  </si>
  <si>
    <t>3.1.11.</t>
  </si>
  <si>
    <t>Мероприятие №13. Капитальный ремонт районной больницы с.Кобяй</t>
  </si>
  <si>
    <t>3.1.12.</t>
  </si>
  <si>
    <t>Мероприятие №14. Капитальный ремонт районной больницы с.Кобяй - гараж</t>
  </si>
  <si>
    <t>3.1.13.</t>
  </si>
  <si>
    <t>Мероприятие №15. Капитальный ремонт Поликлиники  п. Сангар</t>
  </si>
  <si>
    <t>3.1.14.</t>
  </si>
  <si>
    <t>Мероприятие №16. Капитальный ремонт  Инфекционного корпуса п. Сангар</t>
  </si>
  <si>
    <t>3.1.15.</t>
  </si>
  <si>
    <t>Мероприятие №17. Капитальный  ремонт  хозяйственного корпуса в больничном комплексе п Сангар</t>
  </si>
  <si>
    <t>3.1.16.</t>
  </si>
  <si>
    <t>Мероприятие №18. Капитальный  ремонт  Склада больничного  комплекса п. Сангар</t>
  </si>
  <si>
    <t>3.1.17.</t>
  </si>
  <si>
    <t>Мероприятие №19. Капитальный ремонт  Гаража больничного комплекса  п. Сангар</t>
  </si>
  <si>
    <t>3.1.18.</t>
  </si>
  <si>
    <t>Мероприятие №20. Капитальный ремонт  противотуберкулезного диспансера</t>
  </si>
  <si>
    <t>3.1.19.</t>
  </si>
  <si>
    <t>Мероприятие №21. Капитальный ремонт прачечной в больничном комплексе п.Сангар</t>
  </si>
  <si>
    <t>3.1.20.</t>
  </si>
  <si>
    <t>Мероприятие №22.Капитальный ремонт клинико-диагностической лаборатории</t>
  </si>
  <si>
    <t>3.1.21.</t>
  </si>
  <si>
    <t>Мероприятие №23. Капитальный  ремонт ФАПов</t>
  </si>
  <si>
    <t>3.1.22.</t>
  </si>
  <si>
    <t xml:space="preserve">Мероприятие №24. Текущий ремонт </t>
  </si>
  <si>
    <t>3.1.23.</t>
  </si>
  <si>
    <t>Мероприятие №23. Приобретение оборудования</t>
  </si>
  <si>
    <t>3.1.24.</t>
  </si>
  <si>
    <t>Мероприятие №24. Информационное обеспечение медицинской деятельности ( Компьютеризация )</t>
  </si>
  <si>
    <t>Задача № 3.2. Реализация государственной политики, направленной на снижение заболеваемости, инвалидизации и смертности населения, стабилизация эпидемиологической ситуации, связанной с заболеваниями социального характера, на основе комплексного решения проблем профилактики, диагностики, лечения и реабилитации больных</t>
  </si>
  <si>
    <t>3.2.1.</t>
  </si>
  <si>
    <t>Мероприятие №1. Реализация ЦП "Здоровый ребенок"</t>
  </si>
  <si>
    <t>3.2.2.</t>
  </si>
  <si>
    <t>Мероприятие №2. Вакцинопрофилактика</t>
  </si>
  <si>
    <t>3.2.3.</t>
  </si>
  <si>
    <t>Мероприятие №3. Неотложные меры по борьбе с туберкулезом</t>
  </si>
  <si>
    <t>3.2.4.</t>
  </si>
  <si>
    <t xml:space="preserve">Мероприятие №4.Создание условий для оказания медицинской помощи населению в соответствии с территориальной программой государственных гарантий бесплатного оказания гражданам медицинской помощи и законом субъекта РФ в пределах полномочий </t>
  </si>
  <si>
    <t>3.2.5.</t>
  </si>
  <si>
    <t>Мероприятие №5. Информирование населения муниципального образования, в том числе через средства массовой информации, о возможности распространения социально значимых заболеваний и заболеваний, представляющих опасность для окружающих, на территории муниципального образования, осуществляемое на основе ежегодных статистических данных, а также информирование об угрозе возникновения эпидемий в соответствии с законом субъекта РФ</t>
  </si>
  <si>
    <t>3.2.6.</t>
  </si>
  <si>
    <t>Мероприятие №6.Участие в санитарно-гигиеническом просвещении населения и пропаганде донорства крови и (или) ее компонентов</t>
  </si>
  <si>
    <t>3.2.7.</t>
  </si>
  <si>
    <t>Мероприятие №7. Участие в реализации на территории муниципального образования мероприятий, направленных на спасение жизни и сохранение здоровья людей при чрезвычайных ситуациях, информирование населения о медико-санитарной обстановке в зоне чрезвычайной ситуации и о принимаемых мерах</t>
  </si>
  <si>
    <t>3.2.8.</t>
  </si>
  <si>
    <t>Мероприятие №8. Профилактика и лечение артериальной гипертонии</t>
  </si>
  <si>
    <t>3.2.9.</t>
  </si>
  <si>
    <t>Мероприятие №9. Профилактика заболеваний передоваемых половым путем</t>
  </si>
  <si>
    <t>3.2.10.</t>
  </si>
  <si>
    <t>Мероприятие №10. Йодопрофилактика</t>
  </si>
  <si>
    <t>3.2.11.</t>
  </si>
  <si>
    <t>Мероприятие №11. Сахарный диабет</t>
  </si>
  <si>
    <t>3.2.12.</t>
  </si>
  <si>
    <t>Мероприятие № 12. Профилактика алкоголизма, наркомании  и формирование          мотивации к здоровому образу жизни среди населения</t>
  </si>
  <si>
    <t>3.3.</t>
  </si>
  <si>
    <t>Задача 3.3. Укрепление кадрового потенциала здравоохранения</t>
  </si>
  <si>
    <t>3.3.1.</t>
  </si>
  <si>
    <t>Мероприятие №1. Укрепление кадрового потенциала и повышение профессионального уровня медицинских работников</t>
  </si>
  <si>
    <t>3.3.2.</t>
  </si>
  <si>
    <t>Мероприятие №2.Создание благоприятных условий в целях привлечения медицинских работников и фармацевтических работников для работы в медицинских организациях</t>
  </si>
  <si>
    <t>Задача 3.4. Обеспечение безопасности лечебных учреждений здравоохранения РС(Я)</t>
  </si>
  <si>
    <t>3.4.1.</t>
  </si>
  <si>
    <t>Мероприятие №1.Противопожарная безопастность</t>
  </si>
  <si>
    <t>3.4.2.</t>
  </si>
  <si>
    <t>Мероприятие №2.Охрана труда и техника безопасности</t>
  </si>
  <si>
    <t>3.4.3.</t>
  </si>
  <si>
    <t>Мероприятие №3. Антитеррористическая безопасность</t>
  </si>
  <si>
    <t>3.4.4.</t>
  </si>
  <si>
    <t>Мероприятие №4. Утилизация медицинских отходов</t>
  </si>
  <si>
    <t>Задача 3.5. МЕРОПРИЯТИЙ  ПО  УЛУЧШЕНИЮ И ОЗДОРОВЛЕНИЮ УСЛОВИЙ ТРУДА  В  ОРГАНИЗАЦИИ</t>
  </si>
  <si>
    <t>Мероприятие №1.Проведение аттестации рабочих мест по условиям труда</t>
  </si>
  <si>
    <t>Мероприятие №2 Обучение по охране труда отдельных категорий застрахованных</t>
  </si>
  <si>
    <t>Мероприятие №3.СИЗ приобретение работникам, занятым на работах с вредными и (или) опасными условиями труда, специальной одежды, специальной обуви и других средств индивидуальной защиты</t>
  </si>
  <si>
    <t>Мероприятие №5.СКЛ санаторно-курортное лечение работников, занятых на работах с вредными и (или) опасными производственными факторами</t>
  </si>
  <si>
    <t>3.4.5.</t>
  </si>
  <si>
    <t xml:space="preserve">Мероприятие №5.ПМО проведение обязательных периодических медицинских осмотров </t>
  </si>
  <si>
    <t>СКЛ санаторно-курортное лечение работников, занятых на работах с вредными и (или) опасными производственными факторами;</t>
  </si>
  <si>
    <t xml:space="preserve">ПМО проведение обязательных периодических медицинских осмотров </t>
  </si>
  <si>
    <t xml:space="preserve">Главный врач </t>
  </si>
  <si>
    <t>Гуляев Е.Е.</t>
  </si>
  <si>
    <t>Зам.гл.врача по ЭВ</t>
  </si>
  <si>
    <t>Хакимова О.В.</t>
  </si>
  <si>
    <t>21.10.2015 г.</t>
  </si>
  <si>
    <t>Система программных мероприятий муниципальной программы "Охрана окружающей среды муниципального образования «Кобяйский улус (район)» Республики Саха (Якутия) на 2015-2017 годы"</t>
  </si>
  <si>
    <t>Оздоровление экологии</t>
  </si>
  <si>
    <r>
      <rPr>
        <sz val="12"/>
        <color indexed="10"/>
        <rFont val="Times New Roman"/>
        <family val="1"/>
      </rPr>
      <t>Задача №1</t>
    </r>
    <r>
      <rPr>
        <sz val="12"/>
        <color indexed="8"/>
        <rFont val="Times New Roman"/>
        <family val="1"/>
      </rPr>
      <t>. Создание системы управления отходами; снижение выбросов загрязняющих веществ  стационарными и передвижными источниками</t>
    </r>
  </si>
  <si>
    <t>1.1.</t>
  </si>
  <si>
    <t>Мероприятие № 1. Подготовка проектной документации строительства объекта размещения отходов в п. Сангар</t>
  </si>
  <si>
    <t>1.2.</t>
  </si>
  <si>
    <t xml:space="preserve">Мероприятие № 2. Строительство объекта размещения отходов в п. Сангар </t>
  </si>
  <si>
    <t>1.3.</t>
  </si>
  <si>
    <t>Мероприятие № 3. Строительство объектов утилизации биологических отходов (12)</t>
  </si>
  <si>
    <t>1.4.</t>
  </si>
  <si>
    <t>Мероприятие № 4. Сбор, транспортировка, утилизация бесхозяйных ртутьсодержащих отходов</t>
  </si>
  <si>
    <t>1.5.</t>
  </si>
  <si>
    <t>Мероприятие № 5. Переработка и утилизация медицинских и биологических отходов</t>
  </si>
  <si>
    <t>1.6.</t>
  </si>
  <si>
    <t>Мероприятие № 6. Организация пунктов сбора отработанных ртутьсодержащих отходов и энергосберегающих ламп</t>
  </si>
  <si>
    <t>Мероприятие № 7. Сбор, транспортировка и обезвреживание (утилизация) медицинских отходов</t>
  </si>
  <si>
    <t>1.7.</t>
  </si>
  <si>
    <t xml:space="preserve">Мероприятие № 8. Переработка и утилизация отходов на полигонах ТБО с использованием установок серии "Форсаж" и иных модификаций </t>
  </si>
  <si>
    <t>1.8.</t>
  </si>
  <si>
    <t xml:space="preserve">Мероприятие № 15. Обращение с бесхозными объектами размещения отходов на территории лесных участков и водоохранных зон (несанкционированны свалки) </t>
  </si>
  <si>
    <t>1.15.</t>
  </si>
  <si>
    <t xml:space="preserve">2017 год </t>
  </si>
  <si>
    <t>Мероприятие № 16. Переработка сельскохозяйственных отходов, в т. ч. отходов животноводства, звероводства и иных видов</t>
  </si>
  <si>
    <t>1.16.</t>
  </si>
  <si>
    <r>
      <rPr>
        <sz val="12"/>
        <color indexed="10"/>
        <rFont val="Times New Roman"/>
        <family val="1"/>
      </rPr>
      <t>Задача №2</t>
    </r>
    <r>
      <rPr>
        <sz val="12"/>
        <color indexed="8"/>
        <rFont val="Times New Roman"/>
        <family val="1"/>
      </rPr>
      <t>. Обеспечение радиационной безопасности на территории улуса</t>
    </r>
  </si>
  <si>
    <t>Мероприятие № 17. Инновационные мероприятия</t>
  </si>
  <si>
    <t>Мероприятие № 18. Радиоэкологические исследования (мониторинг)</t>
  </si>
  <si>
    <r>
      <rPr>
        <sz val="12"/>
        <color indexed="10"/>
        <rFont val="Times New Roman"/>
        <family val="1"/>
      </rPr>
      <t>Задача №3</t>
    </r>
    <r>
      <rPr>
        <sz val="12"/>
        <color indexed="8"/>
        <rFont val="Times New Roman"/>
        <family val="1"/>
      </rPr>
      <t>. Совершенствование  системы особоохраняемых природных территорий          улуса</t>
    </r>
  </si>
  <si>
    <t>Мероприятие № 19. Строительство административного и лабораторного  здания  Кобяйской   улусной инспекции охраны  природы в п. Сангар</t>
  </si>
  <si>
    <t>3.1.</t>
  </si>
  <si>
    <t>Мероприятие № 20. Строительство баз, кордонов, укрепление МТБ ресурсных резерватов (РР«Кэлэ»,«Белянка», «Китчан»)</t>
  </si>
  <si>
    <t>3.2.</t>
  </si>
  <si>
    <t>Мероприятие № 21. Строительство лаборатории по мониторинговым, научным рыборазводным исследованиям  на базе детского экологического лагеря с.Мастах</t>
  </si>
  <si>
    <r>
      <rPr>
        <sz val="12"/>
        <color indexed="10"/>
        <rFont val="Times New Roman"/>
        <family val="1"/>
      </rPr>
      <t>Задача №4.</t>
    </r>
    <r>
      <rPr>
        <sz val="12"/>
        <color indexed="8"/>
        <rFont val="Times New Roman"/>
        <family val="1"/>
      </rPr>
      <t xml:space="preserve"> Совершенствование системы экологического образования и просвещения населения</t>
    </r>
  </si>
  <si>
    <t>Мероприятие № 22. Просветительская работа с населением, хозяйствующими субъектами, органами МО "О порядке сбора отработанных ртутьсодержащих отходов и энергосберегающих ламп на территории органов МСУ"</t>
  </si>
  <si>
    <t>4.1.</t>
  </si>
  <si>
    <t>Мероприятие № 23. Внедрение предмета «Экология» в общеобразовательных учреждениях Кобяйского улуса</t>
  </si>
  <si>
    <t>4.2.</t>
  </si>
  <si>
    <t>Мероприятие № 24. Финансирование детских экологических лагерей</t>
  </si>
  <si>
    <t>Мероприятие № 25. Проведение республиканской  экологической  акции  «Природа и мы»</t>
  </si>
  <si>
    <t>4.4.</t>
  </si>
  <si>
    <t>Мероприятие № 26. Издание книги «Охрана окружающей среды в Кобяйском улусе»</t>
  </si>
  <si>
    <t>4.5.</t>
  </si>
  <si>
    <r>
      <rPr>
        <sz val="12"/>
        <color indexed="10"/>
        <rFont val="Times New Roman"/>
        <family val="1"/>
      </rPr>
      <t>Задача №5</t>
    </r>
    <r>
      <rPr>
        <sz val="12"/>
        <color indexed="8"/>
        <rFont val="Times New Roman"/>
        <family val="1"/>
      </rPr>
      <t>. Воспроизводство водных биологических ресурсов</t>
    </r>
  </si>
  <si>
    <t>Мероприятие № 27. Зарыбление озер</t>
  </si>
  <si>
    <t>5.1.</t>
  </si>
  <si>
    <r>
      <rPr>
        <sz val="12"/>
        <color indexed="10"/>
        <rFont val="Times New Roman"/>
        <family val="1"/>
      </rPr>
      <t>Задача №6</t>
    </r>
    <r>
      <rPr>
        <sz val="12"/>
        <color indexed="8"/>
        <rFont val="Times New Roman"/>
        <family val="1"/>
      </rPr>
      <t>. Охрана водных объектов</t>
    </r>
  </si>
  <si>
    <t>Мероприятие № 28. Паспортизация озер</t>
  </si>
  <si>
    <t>6.1.</t>
  </si>
  <si>
    <t>Мероприятие № 29. Оформление документации   6 уникальных озер,  РР «Китчан»</t>
  </si>
  <si>
    <t>6.2.</t>
  </si>
  <si>
    <r>
      <rPr>
        <sz val="12"/>
        <color indexed="10"/>
        <rFont val="Times New Roman"/>
        <family val="1"/>
      </rPr>
      <t>Задача №7.</t>
    </r>
    <r>
      <rPr>
        <sz val="12"/>
        <color indexed="8"/>
        <rFont val="Times New Roman"/>
        <family val="1"/>
      </rPr>
      <t xml:space="preserve"> Охрана  и рекультивация земель</t>
    </r>
  </si>
  <si>
    <t>Мероприятие № 30. Рекультивация земель 12 поселений</t>
  </si>
  <si>
    <t>7.1.</t>
  </si>
  <si>
    <t>муниципального образования "Кобяйский улус (район)" Республики Саха (Якутия)</t>
  </si>
  <si>
    <t xml:space="preserve"> - "Управление программой" дошкольного образования</t>
  </si>
  <si>
    <t>Соревнования по волейболу среди школ «Котор мээчик» - улучный и республиканские этапы</t>
  </si>
  <si>
    <t>Приобретение пожарных щитов ПБ</t>
  </si>
  <si>
    <t>План</t>
  </si>
  <si>
    <t>2019 год</t>
  </si>
  <si>
    <t>2020 год</t>
  </si>
  <si>
    <t>2021 год</t>
  </si>
  <si>
    <t>ФБ</t>
  </si>
  <si>
    <t>ГБ РС(Я)</t>
  </si>
  <si>
    <t>МБ</t>
  </si>
  <si>
    <t>Слет ученического совета при Главе МО «Кобяйский улус (район)» РС(Я)</t>
  </si>
  <si>
    <t>Улусный конкурс бальных танцев «Вальс Победы» среди учащихся и педагогов</t>
  </si>
  <si>
    <t>Улусный Конкурс педагогов допобразования «Сердце отдаю детям»</t>
  </si>
  <si>
    <t>Улусный конкурс – фестиваль «Радуга талантов»</t>
  </si>
  <si>
    <t>Участие в республиканской педагогической инновационной ярмарке "Сельская школа"</t>
  </si>
  <si>
    <t xml:space="preserve">Подраздел - укрепление материально-технической базы организаций образрования </t>
  </si>
  <si>
    <t>Подраздел Общее образование: Образование, открытое в будущее</t>
  </si>
  <si>
    <t>Подраздел: Воспитание и дополнительное образование</t>
  </si>
  <si>
    <t>Подраздел: Одаренные дети</t>
  </si>
  <si>
    <t>Подраздел: Сохранение, изучение и развитие государственных и официальных языков в Кобяйском улусе (районе)</t>
  </si>
  <si>
    <t>Подраздел: Педагог открытой школы</t>
  </si>
  <si>
    <t>Строительство образовательных учреждений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</si>
  <si>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</si>
  <si>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</si>
  <si>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</si>
  <si>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</si>
  <si>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</si>
  <si>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</si>
  <si>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</si>
  <si>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</si>
  <si>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</si>
  <si>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</si>
  <si>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</si>
  <si>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</si>
  <si>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</si>
  <si>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</si>
  <si>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</si>
  <si>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</si>
  <si>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</si>
  <si>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</si>
  <si>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</si>
  <si>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4.1</t>
  </si>
  <si>
    <t>4.2</t>
  </si>
  <si>
    <t>4.3</t>
  </si>
  <si>
    <t>4.4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</si>
  <si>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</si>
  <si>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</si>
  <si>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</si>
  <si>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</si>
  <si>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</si>
  <si>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</si>
  <si>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</si>
  <si>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</si>
  <si>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</si>
  <si>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</si>
  <si>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</si>
  <si>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7.5.1</t>
  </si>
  <si>
    <t>7.5.2</t>
  </si>
  <si>
    <t>7.5.3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</si>
  <si>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</si>
  <si>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</si>
  <si>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</si>
  <si>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</si>
  <si>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</si>
  <si>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</si>
  <si>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</si>
  <si>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</si>
  <si>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</si>
  <si>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</si>
  <si>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</si>
  <si>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</si>
  <si>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</si>
  <si>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</si>
  <si>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</si>
  <si>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Оснащение дошкольных образовательных учреждений технологическим оборудованиям  пищеблоков в соответствии с СанПиН</t>
  </si>
  <si>
    <t>Оснащение ДОУ спортивным оборудованием и инвентарем</t>
  </si>
  <si>
    <t>Благоустройство игровых площадок</t>
  </si>
  <si>
    <t>Оснащение образовательных учреждений технологическими оборудованиями в пищеблоке в соответствии с СанПиН</t>
  </si>
  <si>
    <t>Оснащение учебно-лабораторным оборудованием ОУ</t>
  </si>
  <si>
    <t>Оснащение автотранспортом ОУ</t>
  </si>
  <si>
    <t>Оснащение школьной и детской мебелью ОУ</t>
  </si>
  <si>
    <t>Оснащение материально-технической базы учреждений дополнительного образования</t>
  </si>
  <si>
    <t xml:space="preserve">Мероприятие № 2. Проведение комплекса мероприятий по антитеррористической защите учреждений образования </t>
  </si>
  <si>
    <t xml:space="preserve">Мероприятие № 1. Проведение комплекса противопожарных мероприятий </t>
  </si>
  <si>
    <t>муниципального образования "Кобяйский улус (район)" Республики Саха (Якутия) 2020-2022 годы</t>
  </si>
  <si>
    <t>2022 год</t>
  </si>
  <si>
    <t>Капитальный ремонт МБДОО д/с №14 Сардаана с. Кобяй</t>
  </si>
  <si>
    <t xml:space="preserve">Капитальный  ремонт МБОО ДОД Дом детского творчества с. Сайылык </t>
  </si>
  <si>
    <t>Подпрограмма 1. «Общее образование: Образование, открытое в будущее»</t>
  </si>
  <si>
    <t>Подраздел "Развитие дошкольного образования"</t>
  </si>
  <si>
    <t>Задача 1.1. Обновление содержания и повышения качества дошкольного образования</t>
  </si>
  <si>
    <t>1.1.1.</t>
  </si>
  <si>
    <t>1.1.2.</t>
  </si>
  <si>
    <t>1.1.3.</t>
  </si>
  <si>
    <t>1.1.4.</t>
  </si>
  <si>
    <t>1.1.5.</t>
  </si>
  <si>
    <t>1.1.6.</t>
  </si>
  <si>
    <t>ДОУ</t>
  </si>
  <si>
    <t>Уставы</t>
  </si>
  <si>
    <t>Объединение Геолог с Черемушки</t>
  </si>
  <si>
    <t>Объединение Кэскил, Сардаана</t>
  </si>
  <si>
    <t>Профессиональный конкурс «Воспитатель года»</t>
  </si>
  <si>
    <t>фотобумага</t>
  </si>
  <si>
    <t>шт</t>
  </si>
  <si>
    <t>цена</t>
  </si>
  <si>
    <t>сумма</t>
  </si>
  <si>
    <t>сувенир</t>
  </si>
  <si>
    <t>рамки</t>
  </si>
  <si>
    <t>Турнир по шашкам среди детей старшего дошкольного возраста п. Сангар</t>
  </si>
  <si>
    <t>период 1 раз 2 года</t>
  </si>
  <si>
    <t>грамоты</t>
  </si>
  <si>
    <t>кубок</t>
  </si>
  <si>
    <t>призы</t>
  </si>
  <si>
    <t>медаль</t>
  </si>
  <si>
    <t>Мероприятие № 3. Турнир по шашкам среди детей старшего дошкольного возраста Кобяйского улуса п. Сангар</t>
  </si>
  <si>
    <t>натариус</t>
  </si>
  <si>
    <t>устав регистр</t>
  </si>
  <si>
    <t>Доу</t>
  </si>
  <si>
    <t>1.2.1.</t>
  </si>
  <si>
    <t>1.2.2.</t>
  </si>
  <si>
    <t>1.2.3.</t>
  </si>
  <si>
    <t>кол-во ДОУ в которыз есть дети с ОВЗ</t>
  </si>
  <si>
    <t>кол-во воспитателей</t>
  </si>
  <si>
    <t>цена курса</t>
  </si>
  <si>
    <t>1.3.1.</t>
  </si>
  <si>
    <t>1.3.2.</t>
  </si>
  <si>
    <t>1.3.3.</t>
  </si>
  <si>
    <t>1.3.4.</t>
  </si>
  <si>
    <t>кол-во доу</t>
  </si>
  <si>
    <t>кол-во кухни</t>
  </si>
  <si>
    <t>плитка</t>
  </si>
  <si>
    <t>жарочный шкаф</t>
  </si>
  <si>
    <t>холодильный</t>
  </si>
  <si>
    <t>стиллажи</t>
  </si>
  <si>
    <t>сковорода</t>
  </si>
  <si>
    <t>набор кострюля</t>
  </si>
  <si>
    <t>Внебюджет</t>
  </si>
  <si>
    <t>Посуда</t>
  </si>
  <si>
    <t>Спорт инвентарь</t>
  </si>
  <si>
    <t>мячик</t>
  </si>
  <si>
    <t>колво</t>
  </si>
  <si>
    <t>спорт комплекс</t>
  </si>
  <si>
    <t>Детский гимнастический набор</t>
  </si>
  <si>
    <t>Мостик для подлезания (комплект)</t>
  </si>
  <si>
    <t>спорт уголДСК "Карусель 4Д.01.01" П-образный</t>
  </si>
  <si>
    <t>Велотренажер детский DFC VT-2600</t>
  </si>
  <si>
    <t>Беговая дорожка детская DFC</t>
  </si>
  <si>
    <t>Игровой Комплекс</t>
  </si>
  <si>
    <t>Песочница</t>
  </si>
  <si>
    <t>Качели детские большие на металлических стойках двойные</t>
  </si>
  <si>
    <t>Карусель детская 4-местная</t>
  </si>
  <si>
    <t>Горка для детей</t>
  </si>
  <si>
    <t>Беседка детская</t>
  </si>
  <si>
    <t>Теневой навес (веранда) сборно-разборный</t>
  </si>
  <si>
    <t xml:space="preserve">Приобретение, замена и установка видеонаблюдения  для проведения ОГЭ-основного государственного экзамена и ЕГЭ, Всероссийской олимпиады школьников  </t>
  </si>
  <si>
    <t>Приобретение, замена металлоискателей  для проведения ОГЭ и ЕГЭ</t>
  </si>
  <si>
    <t>Подключение спутникового интернета для проведения ОГЭ и ЕГЭ (резерв)</t>
  </si>
  <si>
    <t>2.11.1.6</t>
  </si>
  <si>
    <t>2.11.1.7</t>
  </si>
  <si>
    <t>Закрытый канал с Министерством образования и науки РС(Я) по получению и отправки материалов ГИА (АРМ)</t>
  </si>
  <si>
    <t>Оказание услуги видеосъемки и видеозаписи ПАО Ростелеком при проведении ГИА</t>
  </si>
  <si>
    <t>2.11.1.8</t>
  </si>
  <si>
    <t>Федеральная информационная система - федеральный реестр документов об образовании (АРМ)</t>
  </si>
  <si>
    <t>Фотобумага</t>
  </si>
  <si>
    <t>Призы</t>
  </si>
  <si>
    <t>Медали</t>
  </si>
  <si>
    <t>Внутрисадовские турниры по якутским настольным играм</t>
  </si>
  <si>
    <t>2020 г.</t>
  </si>
  <si>
    <t>ФОТ</t>
  </si>
  <si>
    <t>дотация</t>
  </si>
  <si>
    <t>субвенция</t>
  </si>
  <si>
    <t>Комм усл</t>
  </si>
  <si>
    <t>командировка</t>
  </si>
  <si>
    <t>налог на имущества</t>
  </si>
  <si>
    <t>проезд в отпуск</t>
  </si>
  <si>
    <t>медосмотр работников</t>
  </si>
  <si>
    <t>аттестация рабочего места</t>
  </si>
  <si>
    <t>повыш квалиф</t>
  </si>
  <si>
    <t>канц товары</t>
  </si>
  <si>
    <t>СЭС</t>
  </si>
  <si>
    <t>содержания помещений</t>
  </si>
  <si>
    <t>услуги связи</t>
  </si>
  <si>
    <t>програмные обесп</t>
  </si>
  <si>
    <t>подписка</t>
  </si>
  <si>
    <t>моющ средства</t>
  </si>
  <si>
    <t>мягк инв</t>
  </si>
  <si>
    <t>страхование</t>
  </si>
  <si>
    <t>хоз.расходы</t>
  </si>
  <si>
    <t>"Управление программой" дошкольного образования</t>
  </si>
  <si>
    <t>Задача № 1.2. Совершенствование технологий обучения,  обеспечивающих индивидуальные образовательные траектории обучающихся</t>
  </si>
  <si>
    <t>Задача № 1.3. Сохранение и укрепление  здоровья детей</t>
  </si>
  <si>
    <t>Задача № 1.4. Управление программой в сфере дошкольного образования</t>
  </si>
  <si>
    <t>1.4.1.</t>
  </si>
  <si>
    <t>Подпрограмма 4.  «Отдых детей и их оздоровление»</t>
  </si>
  <si>
    <t>Подпрограмма 7.  «Укрепление  материально-технической базы  образовательных организаций»</t>
  </si>
  <si>
    <t>Подпрограмма 2.  «Воспитание и  дополнительное  образование»</t>
  </si>
  <si>
    <t>Подпрограмма 6. «Сохранение, изучение и развитие государственных и официальных  языков в Кобяйском улусе (районе)»</t>
  </si>
  <si>
    <t>Задача №2.1. Введение новых ФГОС основного общего образования</t>
  </si>
  <si>
    <t>Мероприятие № 2. Организация работы образовательных семинаров, НПК, педагогических чтений  для учителей</t>
  </si>
  <si>
    <t>Мероприятие №3. Разработка моделей взаимодействия учреждений общего, дополнительного и профессионального образования</t>
  </si>
  <si>
    <t>Задача №2.2. Обеспечение развития инклюзивного образования, успешной социализации детей с ограниченными возможностями здоровья, детей-инвалидов (в БС)</t>
  </si>
  <si>
    <t>Задача № 2.3."Сохранение и укрепление здоровья подрастающего поколения "</t>
  </si>
  <si>
    <t>Соревнования по волейболу среди школ «Котор мээчик» - улусный и республиканские этапы</t>
  </si>
  <si>
    <t>Задача № 2.4. Оснащение оборудованием образовательных учреждений</t>
  </si>
  <si>
    <t xml:space="preserve">Приобретение и обновление лицензионных программ </t>
  </si>
  <si>
    <t>Подпрограмма 3.  «Одаренные дети Кобяйского улуса (района)»</t>
  </si>
  <si>
    <t>Подпрограмма 5.  «Педагог открытой  школы»</t>
  </si>
  <si>
    <t>Задача № 2.6. Совершенствование технологической инфраструктуры образовательных учреждений, создание в образовательных учреждениях современной мультимедийной информационной среды</t>
  </si>
  <si>
    <t>Задача № 2.7. Развитие системы образования на основе инновационной деятельности и управления, ориентированного на результат</t>
  </si>
  <si>
    <t>Задача № 2.8. Совершенствование технологий обучения в учреждениях дополнительного образования</t>
  </si>
  <si>
    <t>Задача № 2.9. Укрепление материально-технической базы учреждений дополнительного образования</t>
  </si>
  <si>
    <t>Задача № 2.10. Управление программой в сфере дополнительного образования</t>
  </si>
  <si>
    <t>1.1.1.1.</t>
  </si>
  <si>
    <t>1.1.1.2.</t>
  </si>
  <si>
    <t>1.1.1.3.</t>
  </si>
  <si>
    <t>1.1.1.4.</t>
  </si>
  <si>
    <t>1.1.1.5.</t>
  </si>
  <si>
    <t>1.1.2.1.</t>
  </si>
  <si>
    <t>1.1.2.2.</t>
  </si>
  <si>
    <t>1.1.3.1.</t>
  </si>
  <si>
    <t>1.1.3.2.</t>
  </si>
  <si>
    <t>1.1.3.3.</t>
  </si>
  <si>
    <t>1.1.3.4.</t>
  </si>
  <si>
    <t>1.1.4.1.</t>
  </si>
  <si>
    <t>1.2.1.1.</t>
  </si>
  <si>
    <t>1.2.1.2.</t>
  </si>
  <si>
    <t>1.2.1.3.</t>
  </si>
  <si>
    <t>1.2.1.3.1.</t>
  </si>
  <si>
    <t>1.2.1.3.2.</t>
  </si>
  <si>
    <t>1.2.1.3.3.</t>
  </si>
  <si>
    <t>1.2.1.3.4.</t>
  </si>
  <si>
    <t>1.2.2.1.</t>
  </si>
  <si>
    <t>1.2.3.1.</t>
  </si>
  <si>
    <t>1.2.3.2.</t>
  </si>
  <si>
    <t>1.2.3.2.1.</t>
  </si>
  <si>
    <t>1.2.3.2.2.</t>
  </si>
  <si>
    <t>1.2.3.2.3.</t>
  </si>
  <si>
    <t>1.2.3.2.4.</t>
  </si>
  <si>
    <t>1.2.3.2.7.</t>
  </si>
  <si>
    <t>1.2.3.2.5.</t>
  </si>
  <si>
    <t>1.2.3.2.6.</t>
  </si>
  <si>
    <t>1.2.4.</t>
  </si>
  <si>
    <t>1.2.4.1.</t>
  </si>
  <si>
    <t>1.2.4.2.</t>
  </si>
  <si>
    <t>1.2.4.3.</t>
  </si>
  <si>
    <t>1.2.4.4.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</si>
  <si>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</si>
  <si>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</si>
  <si>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</si>
  <si>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</si>
  <si>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</si>
  <si>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</si>
  <si>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</si>
  <si>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</si>
  <si>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2.1.1.1</t>
  </si>
  <si>
    <t>2.1.1.2</t>
  </si>
  <si>
    <t>2.1.1.3</t>
  </si>
  <si>
    <t>2.1.1.4</t>
  </si>
  <si>
    <t>2.2.1.1</t>
  </si>
  <si>
    <t>2.2.1.2</t>
  </si>
  <si>
    <t>2.2.2.1.</t>
  </si>
  <si>
    <t>3.1.3.</t>
  </si>
  <si>
    <t>Мероприятие № 1. Поддержка талантливых детей</t>
  </si>
  <si>
    <t>4.1.1.</t>
  </si>
  <si>
    <t>4.1.2.</t>
  </si>
  <si>
    <t>4.1.2.1.</t>
  </si>
  <si>
    <t>4.1.2.2.</t>
  </si>
  <si>
    <t>4.1.2.3.</t>
  </si>
  <si>
    <t>4.1.3.</t>
  </si>
  <si>
    <t>4.1.4.</t>
  </si>
  <si>
    <t>4.1.5.</t>
  </si>
  <si>
    <t>4.1.6.</t>
  </si>
  <si>
    <t>4.1.7.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</si>
  <si>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</si>
  <si>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</si>
  <si>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</si>
  <si>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</si>
  <si>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</si>
  <si>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</si>
  <si>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</si>
  <si>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</si>
  <si>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6.1.1.</t>
  </si>
  <si>
    <t>6.1.2.</t>
  </si>
  <si>
    <t>7.1.1.</t>
  </si>
  <si>
    <t>7.1.1.1.</t>
  </si>
  <si>
    <t>7.1.1.2.</t>
  </si>
  <si>
    <t>7.1.1.3.</t>
  </si>
  <si>
    <t>7.2.2.3.</t>
  </si>
  <si>
    <t>7.2.2.2.</t>
  </si>
  <si>
    <t>7.1.1.4.</t>
  </si>
  <si>
    <t>7.1.1.5.</t>
  </si>
  <si>
    <t>7.1.1.6.</t>
  </si>
  <si>
    <t>7.1.1.7.</t>
  </si>
  <si>
    <t>7.1.1.8.</t>
  </si>
  <si>
    <t>7.1.1.9.</t>
  </si>
  <si>
    <t>7.1.1.10.</t>
  </si>
  <si>
    <t>7.1.1.11.</t>
  </si>
  <si>
    <t>7.1.1.12.</t>
  </si>
  <si>
    <t>7.1.1.13.</t>
  </si>
  <si>
    <t>7.1.1.14.</t>
  </si>
  <si>
    <t>7.1.1.15.</t>
  </si>
  <si>
    <t>7.1.1.16.</t>
  </si>
  <si>
    <t>7.1.1.17.</t>
  </si>
  <si>
    <t>7.1.1.18.</t>
  </si>
  <si>
    <t>7.1.1.19.</t>
  </si>
  <si>
    <t>7.1.1.20.</t>
  </si>
  <si>
    <t>7.1.1.21.</t>
  </si>
  <si>
    <t>7.1.1.22.</t>
  </si>
  <si>
    <t>7.1.1.23.</t>
  </si>
  <si>
    <t>7.1.1.24.</t>
  </si>
  <si>
    <t>7.1.1.25.</t>
  </si>
  <si>
    <t>7.1.1.26.</t>
  </si>
  <si>
    <t>7.1.1.27.</t>
  </si>
  <si>
    <t>7.1.1.28.</t>
  </si>
  <si>
    <t>7.1.1.29.</t>
  </si>
  <si>
    <t>7.1.1.30.</t>
  </si>
  <si>
    <t>7.1.1.31.</t>
  </si>
  <si>
    <t>7.1.1.32.</t>
  </si>
  <si>
    <t>7.1.1.33.</t>
  </si>
  <si>
    <t>7.2.</t>
  </si>
  <si>
    <t>7.2.1.</t>
  </si>
  <si>
    <t>7.3.</t>
  </si>
  <si>
    <t>7.4.</t>
  </si>
  <si>
    <t>7.2.1.1.</t>
  </si>
  <si>
    <t>7.2.1.2.</t>
  </si>
  <si>
    <t>7.2.1.3.</t>
  </si>
  <si>
    <t>7.2.1.4.</t>
  </si>
  <si>
    <t>7.2.1.5.</t>
  </si>
  <si>
    <t>7.2.1.6.</t>
  </si>
  <si>
    <t>7.2.1.7.</t>
  </si>
  <si>
    <t>7.2.1.8.</t>
  </si>
  <si>
    <t>7.2.1.9.</t>
  </si>
  <si>
    <t>7.2.2.</t>
  </si>
  <si>
    <t>7.2.2.1.</t>
  </si>
  <si>
    <t>7.2.3.</t>
  </si>
  <si>
    <t>7.2.4.</t>
  </si>
  <si>
    <t>7.2.5.</t>
  </si>
  <si>
    <t>7.3.1.</t>
  </si>
  <si>
    <t>7.4.1.</t>
  </si>
  <si>
    <t>кол-во пед работников</t>
  </si>
  <si>
    <t>кол-во семнаров в год</t>
  </si>
  <si>
    <t>цена семинара</t>
  </si>
  <si>
    <t>проезд представителенй</t>
  </si>
  <si>
    <t>два раза в год</t>
  </si>
  <si>
    <t>Улусные</t>
  </si>
  <si>
    <t>школьные столовые</t>
  </si>
  <si>
    <t>Задача № 2.8. Управление программой в сфере общего образования</t>
  </si>
  <si>
    <t>6.1.1.1</t>
  </si>
  <si>
    <t>Задача № 2.6. Сохранение, изучение и развитие государственных и официальных  языков</t>
  </si>
  <si>
    <t>Участие в региональных, межрегиональных всероссийских, международных конкурсах одаренных детей</t>
  </si>
  <si>
    <t>1.2.5.1.1</t>
  </si>
  <si>
    <t>1.2.5.1.2</t>
  </si>
  <si>
    <t>1.2.5.1.3</t>
  </si>
  <si>
    <t>1.2.5.1.4</t>
  </si>
  <si>
    <t>1.2.5.1.5</t>
  </si>
  <si>
    <t>1.2.5.1.6</t>
  </si>
  <si>
    <t>1.2.5.1.7</t>
  </si>
  <si>
    <t>1.2.5.1.8</t>
  </si>
  <si>
    <t>1.2.5.2.1.</t>
  </si>
  <si>
    <t>1.2.5.2.2.</t>
  </si>
  <si>
    <t>1.2.5.2.3.</t>
  </si>
  <si>
    <t>4.1.8.</t>
  </si>
  <si>
    <t>5.2.3.</t>
  </si>
  <si>
    <t>5.2.3.1.</t>
  </si>
  <si>
    <t>5.2.3.2.</t>
  </si>
  <si>
    <t>5.2.3.3.</t>
  </si>
  <si>
    <t>1.2.1.4.</t>
  </si>
  <si>
    <t>1.2.1.4.1.</t>
  </si>
  <si>
    <t>1.2.1.4.5.</t>
  </si>
  <si>
    <t>1.2.1.4.2.</t>
  </si>
  <si>
    <t>1.2.1.4.3.</t>
  </si>
  <si>
    <t>1.2.1.4.4.</t>
  </si>
  <si>
    <t>4.1.2.4.</t>
  </si>
  <si>
    <t>АУП</t>
  </si>
  <si>
    <t>5.2.1.1</t>
  </si>
  <si>
    <t>5.2.2.1.</t>
  </si>
  <si>
    <t>5.2.2.2.</t>
  </si>
  <si>
    <t>5.2.2.3.</t>
  </si>
  <si>
    <t>Школа на 120 учащихся в с.Чагда Кобяйского улуса</t>
  </si>
  <si>
    <t>Строительство детского сада на 75 мест, с.Сайылык</t>
  </si>
  <si>
    <t>7.2.2.4.</t>
  </si>
  <si>
    <t>Установка пиростикеров</t>
  </si>
  <si>
    <t>8.1.</t>
  </si>
  <si>
    <t>Задача № 8.1.. Сохранение, изучение и развитие государственных и официальных  языков</t>
  </si>
  <si>
    <t xml:space="preserve"> Не менее чем в 2 школах МР «Кобяйский улус (район)», расположенных в сельской местности и малых городах, создана материально-техническая база для реализации основных и дополнительных общеобразовательных программ цифрового и гуманитарного профилей с охватом не менее 561 детей</t>
  </si>
  <si>
    <t>8.1.1.</t>
  </si>
  <si>
    <t>8.1.1.1</t>
  </si>
  <si>
    <t>Не менее чем в 1 школе МР «Кобяйский улус (район)», расположенных в сельской местности и малых городах, создана материально-техническая база для реализации основных и дополнительных общеобразовательных программ цифрового и гуманитарного профилей с охватом не менее ________ детей</t>
  </si>
  <si>
    <t>8.1.1.2.</t>
  </si>
  <si>
    <t>8.1.1.3.</t>
  </si>
  <si>
    <t>Внедрена модель функционирования психологических служб в общеобразовательных организациях на основе апробации создания условий для психологического сопровождения обучающихся общеобразовательных организаций, расположенных на территории Республики Саха (Якутия)</t>
  </si>
  <si>
    <t>Внедрена разработанная на федеральном уровне методология наставничества обучающихся общеобразовательных организаций, в том числе с применением лучших практик обмена опытом между обучающимися и привлечением представителей работодателей к этой</t>
  </si>
  <si>
    <t>8.1.1.4.</t>
  </si>
  <si>
    <t>8.1.1.5.</t>
  </si>
  <si>
    <t>Не менее чем в 70 % общеобразовательных организаций  МР «КОБЯЙСКИЙ» функционирует целевая модель вовлечения общественно-деловых объединений и участия представителей работодателей в принятии решений по вопросам управления общеобразовательными</t>
  </si>
  <si>
    <t>8.1.1.6.</t>
  </si>
  <si>
    <t>Прохождение учителями предметной области «Технология»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</si>
  <si>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8.1.1.7.</t>
  </si>
  <si>
    <t>Не менее чем в 2 организациях, осуществляющих образовательную деятельность исключительно по адаптированным общеобразовательным программам, обновлена материально-техническая база</t>
  </si>
  <si>
    <t>8.1.1.8.</t>
  </si>
  <si>
    <t>В 100 % организаций МР «Кобяйский», реализующих общеобразовательные программы, проведена оценка качества общего образования на основе практики международных исследований качества подготовки обучающихся</t>
  </si>
  <si>
    <t>8.1.1.9.</t>
  </si>
  <si>
    <t>Реализован комплекс мер по внедрению обновленных федеральных государственных образовательных стандартов общего образования и примерных основных общеобразовательных программ</t>
  </si>
  <si>
    <t>8.1.1.10.</t>
  </si>
  <si>
    <t>Проведен мониторинг внедрения обновленных примерных основных общеобразовательных программ, разработанных в рамках федерального проекта, в Республике Саха (Якутия)</t>
  </si>
  <si>
    <t>8.1.1.11.</t>
  </si>
  <si>
    <t>Не менее 70 % организаций МР «Кобяйский», реализующих программы начального, основного и среднего общего образования, реализуют общеобразовательные программы в сетевой форме</t>
  </si>
  <si>
    <t>8.1.2.</t>
  </si>
  <si>
    <t>8.1.2.1</t>
  </si>
  <si>
    <t>8.1.2.2.</t>
  </si>
  <si>
    <t>8.1.2.3.</t>
  </si>
  <si>
    <t>8.1.2.4.</t>
  </si>
  <si>
    <t>8.1.2.5.</t>
  </si>
  <si>
    <t>общеобразовательных организаций Республики Саха (Якутия), расположенных в сельской местности, обновлена материально-техническая база для занятий физической культурой и спортом.</t>
  </si>
  <si>
    <t>Не менее 70 % детей в Республике Саха (Якутия) с ограниченными возможностями здоровья осваивают дополнительные общеобразовательные программы, в том числе с использованием дистанционных технологий</t>
  </si>
  <si>
    <t>Создано не менее 1 центра, реализующего дополнительные общеобразовательные программы, в организациях, осуществляющих образовательную деятельность по образовательным программам высшего образования, расположенных на территории Республики Саха (Якутия), в том числе участвующих в создании научных и научно-образовательных центров мирового уровня или обеспечивающих деятельность центров компетенций Национальной технологической инициативы, с охватом не менее 400 детей в год</t>
  </si>
  <si>
    <t xml:space="preserve">Созданы детские технопарки, в том числе за счет федеральной поддержки не менее 2 детских технопарков «Кванториум» и 3 мобильных технопарков «Кванториум» (для детей, проживающих в сельской местности и малых городах)  </t>
  </si>
  <si>
    <t>Создан региональный центр выявления, поддержки и развития способностей и талантов у детей и молодежи с учетом опыта Образовательного фонда «Талант и успех», с охватом не менее 5 % обучающихся по образовательным программам основного и среднего общего образования в Республике Саха (Якутия).</t>
  </si>
  <si>
    <t>8.1.3.</t>
  </si>
  <si>
    <t>8.1.3.1</t>
  </si>
  <si>
    <t>8.1.3.2.</t>
  </si>
  <si>
    <t>Не менее чем в 2 учреждениях МР «Кобяйский улус (район)»,оказано не менее психолого-педагогической, методической и консультативной помощи родителям,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НКО________ детей</t>
  </si>
  <si>
    <t>Разработаны и внедрены в Республике Саха (Якутия) методические рекомендации по обеспечению  информационно-просветительской поддержки родителей, включающие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дошкольного возраста методической, психолого-педагогической консультативной, помощи на безвозмездной основе.</t>
  </si>
  <si>
    <t>8.1.4.</t>
  </si>
  <si>
    <t>8.1.4.1</t>
  </si>
  <si>
    <t>8.1.4.2.</t>
  </si>
  <si>
    <t>Во всех образовательных организациях МО «Кобяйский улус (район)» Республики Саха (Якутия), реализующих образовательные программы общего образования и среднего профессионального образования внедрена целевая модель цифровой образовательной среды</t>
  </si>
  <si>
    <t>Созданы центры цифрового образования детей, в том числе за счет федеральной поддержки не менее 3 центров цифрового образования «IT-куб» с охватом не менее 1 200 детей</t>
  </si>
  <si>
    <t>тыс.руб.</t>
  </si>
  <si>
    <t>Подпрограмма 8. «Национальный проект «Образование»</t>
  </si>
  <si>
    <t>Мероприятие № 2. «Успех каждого ребенка»</t>
  </si>
  <si>
    <t>Мероприятие № 3. «Поддержка семей, имеющих детей»</t>
  </si>
  <si>
    <t>Мероприятие № 4. «Цифровая образовательная среда»</t>
  </si>
  <si>
    <t>Строительство детского сада на 140 мест, с.Кобяй</t>
  </si>
  <si>
    <t>Капитальный ремонт МБДОО д/с №1 "Сказка"</t>
  </si>
  <si>
    <t>Мероприятие № 1. Современная школа</t>
  </si>
  <si>
    <t>Мероприятие № 2.Проведение Улусного профессионального конкурса работников образования "Серебряный глобус"</t>
  </si>
  <si>
    <t>Мероприятие № 1. Развитие системы оценки качества образования в МОО на основе профессиональной и общешкольной экспертизы, самооценки  МОО как средства обеспечения качественных и доступных образовательных услуг</t>
  </si>
  <si>
    <t>Мероприятие №2.  Краеведческая работа школьных музеев</t>
  </si>
  <si>
    <t xml:space="preserve">Конкурс на Грант Главы МСО "Кобяйский улус (район)" "Лучший учитель", "Лучший воспитатель", "Лучший педагог ДО"  </t>
  </si>
  <si>
    <t>Мероприятие № 4. Создание муниципальных стажировочных площадок для повышения квалификации педагогических и руководящих работников образования: консультационные пункты по подготовке к ОГЭ и ЕГЭ в образовательных округах; создание школ-драйверов экономического развития.</t>
  </si>
  <si>
    <t>Турнир  педагогических команд</t>
  </si>
  <si>
    <t>Подготовка и издание методической литературы, сборников, брошюр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</si>
</sst>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name val="Helv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</cellStyleXfs>
  <cellXfs count="2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0" xfId="21" applyFont="1" applyFill="1" applyAlignment="1">
      <alignment vertical="top" wrapText="1"/>
      <protection/>
    </xf>
    <xf numFmtId="0" fontId="2" fillId="0" borderId="0" xfId="0" applyFont="1" applyFill="1"/>
    <xf numFmtId="0" fontId="4" fillId="0" borderId="1" xfId="21" applyFont="1" applyFill="1" applyBorder="1" applyAlignment="1">
      <alignment wrapText="1"/>
      <protection/>
    </xf>
    <xf numFmtId="0" fontId="2" fillId="0" borderId="0" xfId="21" applyFont="1" applyFill="1" applyBorder="1" applyAlignment="1">
      <alignment vertical="top" wrapText="1"/>
      <protection/>
    </xf>
    <xf numFmtId="0" fontId="2" fillId="0" borderId="0" xfId="21" applyFont="1" applyFill="1" applyAlignment="1">
      <alignment wrapText="1"/>
      <protection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22" applyNumberFormat="1" applyFont="1" applyFill="1" applyBorder="1" applyAlignment="1">
      <alignment horizontal="center" vertical="center" wrapText="1"/>
    </xf>
    <xf numFmtId="164" fontId="3" fillId="0" borderId="1" xfId="22" applyNumberFormat="1" applyFont="1" applyFill="1" applyBorder="1" applyAlignment="1">
      <alignment horizontal="center" vertical="center" wrapText="1"/>
    </xf>
    <xf numFmtId="0" fontId="4" fillId="0" borderId="0" xfId="21" applyFont="1" applyFill="1" applyAlignment="1">
      <alignment vertical="top" wrapText="1"/>
      <protection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8" fillId="5" borderId="1" xfId="24" applyFont="1" applyFill="1" applyBorder="1" applyAlignment="1">
      <alignment horizontal="center" vertical="center" wrapText="1"/>
      <protection/>
    </xf>
    <xf numFmtId="164" fontId="8" fillId="5" borderId="1" xfId="25" applyNumberFormat="1" applyFont="1" applyFill="1" applyBorder="1" applyAlignment="1">
      <alignment horizontal="center" vertical="center" wrapText="1"/>
    </xf>
    <xf numFmtId="164" fontId="10" fillId="0" borderId="1" xfId="25" applyNumberFormat="1" applyFont="1" applyFill="1" applyBorder="1" applyAlignment="1">
      <alignment horizontal="center" vertical="center" wrapText="1"/>
    </xf>
    <xf numFmtId="164" fontId="4" fillId="0" borderId="1" xfId="25" applyNumberFormat="1" applyFont="1" applyFill="1" applyBorder="1" applyAlignment="1">
      <alignment horizontal="center"/>
    </xf>
    <xf numFmtId="0" fontId="10" fillId="0" borderId="1" xfId="24" applyFont="1" applyFill="1" applyBorder="1" applyAlignment="1">
      <alignment horizontal="center" vertical="center" wrapText="1"/>
      <protection/>
    </xf>
    <xf numFmtId="164" fontId="5" fillId="0" borderId="1" xfId="25" applyNumberFormat="1" applyFont="1" applyFill="1" applyBorder="1" applyAlignment="1">
      <alignment horizontal="center"/>
    </xf>
    <xf numFmtId="0" fontId="2" fillId="0" borderId="0" xfId="21" applyFont="1" applyAlignment="1">
      <alignment vertical="top" wrapText="1"/>
      <protection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10" fillId="5" borderId="1" xfId="24" applyFont="1" applyFill="1" applyBorder="1" applyAlignment="1">
      <alignment horizontal="center" vertical="center" wrapText="1"/>
      <protection/>
    </xf>
    <xf numFmtId="164" fontId="10" fillId="5" borderId="1" xfId="25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4" fontId="15" fillId="7" borderId="1" xfId="2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2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2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14" fillId="7" borderId="1" xfId="20" applyNumberFormat="1" applyFont="1" applyFill="1" applyBorder="1" applyAlignment="1">
      <alignment horizontal="center" vertical="center" wrapText="1"/>
    </xf>
    <xf numFmtId="4" fontId="18" fillId="8" borderId="1" xfId="20" applyNumberFormat="1" applyFont="1" applyFill="1" applyBorder="1" applyAlignment="1">
      <alignment horizontal="center"/>
    </xf>
    <xf numFmtId="4" fontId="14" fillId="0" borderId="1" xfId="20" applyNumberFormat="1" applyFont="1" applyBorder="1" applyAlignment="1">
      <alignment horizontal="center" vertical="center" wrapText="1"/>
    </xf>
    <xf numFmtId="4" fontId="18" fillId="0" borderId="1" xfId="2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4" fontId="14" fillId="2" borderId="1" xfId="20" applyNumberFormat="1" applyFont="1" applyFill="1" applyBorder="1" applyAlignment="1">
      <alignment horizontal="center" vertical="center" wrapText="1"/>
    </xf>
    <xf numFmtId="4" fontId="18" fillId="2" borderId="1" xfId="20" applyNumberFormat="1" applyFont="1" applyFill="1" applyBorder="1" applyAlignment="1">
      <alignment horizontal="center"/>
    </xf>
    <xf numFmtId="4" fontId="19" fillId="2" borderId="1" xfId="20" applyNumberFormat="1" applyFont="1" applyFill="1" applyBorder="1" applyAlignment="1">
      <alignment horizontal="center"/>
    </xf>
    <xf numFmtId="4" fontId="18" fillId="4" borderId="1" xfId="2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" fontId="18" fillId="4" borderId="1" xfId="2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41" fontId="16" fillId="2" borderId="1" xfId="0" applyNumberFormat="1" applyFont="1" applyFill="1" applyBorder="1" applyAlignment="1">
      <alignment horizontal="center" vertical="center" wrapText="1"/>
    </xf>
    <xf numFmtId="49" fontId="18" fillId="0" borderId="1" xfId="26" applyNumberFormat="1" applyFont="1" applyFill="1" applyBorder="1" applyAlignment="1">
      <alignment horizontal="center" vertical="center" wrapText="1"/>
      <protection/>
    </xf>
    <xf numFmtId="0" fontId="18" fillId="0" borderId="1" xfId="27" applyFont="1" applyFill="1" applyBorder="1" applyAlignment="1">
      <alignment horizontal="center" vertical="center" wrapText="1"/>
      <protection/>
    </xf>
    <xf numFmtId="2" fontId="18" fillId="8" borderId="1" xfId="27" applyNumberFormat="1" applyFont="1" applyFill="1" applyBorder="1" applyAlignment="1">
      <alignment horizontal="center" vertical="center" wrapText="1"/>
      <protection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2" fontId="18" fillId="4" borderId="1" xfId="27" applyNumberFormat="1" applyFont="1" applyFill="1" applyBorder="1" applyAlignment="1">
      <alignment horizontal="center" vertical="center" wrapText="1"/>
      <protection/>
    </xf>
    <xf numFmtId="2" fontId="14" fillId="4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/>
    </xf>
    <xf numFmtId="0" fontId="18" fillId="8" borderId="1" xfId="24" applyFont="1" applyFill="1" applyBorder="1" applyAlignment="1">
      <alignment vertical="center" wrapText="1"/>
      <protection/>
    </xf>
    <xf numFmtId="2" fontId="18" fillId="0" borderId="1" xfId="27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24" applyNumberFormat="1" applyFont="1" applyBorder="1" applyAlignment="1">
      <alignment horizontal="center" vertical="center"/>
      <protection/>
    </xf>
    <xf numFmtId="2" fontId="14" fillId="0" borderId="1" xfId="0" applyNumberFormat="1" applyFont="1" applyBorder="1" applyAlignment="1">
      <alignment horizontal="center"/>
    </xf>
    <xf numFmtId="0" fontId="14" fillId="8" borderId="1" xfId="0" applyFont="1" applyFill="1" applyBorder="1" applyAlignment="1">
      <alignment wrapText="1"/>
    </xf>
    <xf numFmtId="2" fontId="14" fillId="8" borderId="1" xfId="0" applyNumberFormat="1" applyFont="1" applyFill="1" applyBorder="1" applyAlignment="1">
      <alignment horizontal="center" vertical="center"/>
    </xf>
    <xf numFmtId="0" fontId="18" fillId="8" borderId="1" xfId="27" applyFont="1" applyFill="1" applyBorder="1" applyAlignment="1">
      <alignment horizontal="center" vertical="center" wrapText="1"/>
      <protection/>
    </xf>
    <xf numFmtId="2" fontId="18" fillId="8" borderId="1" xfId="0" applyNumberFormat="1" applyFont="1" applyFill="1" applyBorder="1" applyAlignment="1">
      <alignment horizontal="center" vertical="center"/>
    </xf>
    <xf numFmtId="2" fontId="18" fillId="8" borderId="1" xfId="24" applyNumberFormat="1" applyFont="1" applyFill="1" applyBorder="1" applyAlignment="1">
      <alignment horizontal="center" vertical="center"/>
      <protection/>
    </xf>
    <xf numFmtId="41" fontId="0" fillId="0" borderId="0" xfId="0" applyNumberFormat="1"/>
    <xf numFmtId="0" fontId="14" fillId="8" borderId="1" xfId="0" applyFont="1" applyFill="1" applyBorder="1" applyAlignment="1">
      <alignment horizontal="center" vertical="center"/>
    </xf>
    <xf numFmtId="2" fontId="14" fillId="8" borderId="3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2" fontId="18" fillId="8" borderId="1" xfId="27" applyNumberFormat="1" applyFont="1" applyFill="1" applyBorder="1" applyAlignment="1">
      <alignment horizontal="center" wrapText="1"/>
      <protection/>
    </xf>
    <xf numFmtId="2" fontId="14" fillId="8" borderId="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14" fillId="8" borderId="1" xfId="0" applyFont="1" applyFill="1" applyBorder="1" applyAlignment="1">
      <alignment horizontal="justify"/>
    </xf>
    <xf numFmtId="0" fontId="14" fillId="4" borderId="1" xfId="0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justify" wrapText="1"/>
    </xf>
    <xf numFmtId="0" fontId="14" fillId="4" borderId="1" xfId="0" applyFont="1" applyFill="1" applyBorder="1" applyAlignment="1">
      <alignment horizontal="left"/>
    </xf>
    <xf numFmtId="2" fontId="18" fillId="8" borderId="3" xfId="0" applyNumberFormat="1" applyFont="1" applyFill="1" applyBorder="1" applyAlignment="1">
      <alignment horizontal="center" vertical="center"/>
    </xf>
    <xf numFmtId="164" fontId="3" fillId="0" borderId="1" xfId="22" applyNumberFormat="1" applyFont="1" applyBorder="1" applyAlignment="1">
      <alignment horizontal="center" vertical="center" wrapText="1"/>
    </xf>
    <xf numFmtId="165" fontId="3" fillId="0" borderId="1" xfId="22" applyNumberFormat="1" applyFont="1" applyBorder="1" applyAlignment="1">
      <alignment horizontal="center" vertical="center" wrapText="1"/>
    </xf>
    <xf numFmtId="164" fontId="2" fillId="0" borderId="1" xfId="22" applyNumberFormat="1" applyFont="1" applyBorder="1" applyAlignment="1">
      <alignment horizontal="center" vertical="center" wrapText="1"/>
    </xf>
    <xf numFmtId="165" fontId="2" fillId="0" borderId="1" xfId="22" applyNumberFormat="1" applyFont="1" applyBorder="1" applyAlignment="1">
      <alignment horizontal="center" vertical="center" wrapText="1"/>
    </xf>
    <xf numFmtId="164" fontId="3" fillId="3" borderId="1" xfId="22" applyNumberFormat="1" applyFont="1" applyFill="1" applyBorder="1" applyAlignment="1">
      <alignment horizontal="center" vertical="center" wrapText="1"/>
    </xf>
    <xf numFmtId="165" fontId="3" fillId="3" borderId="1" xfId="22" applyNumberFormat="1" applyFont="1" applyFill="1" applyBorder="1" applyAlignment="1">
      <alignment horizontal="center" vertical="center" wrapText="1"/>
    </xf>
    <xf numFmtId="164" fontId="2" fillId="5" borderId="1" xfId="22" applyNumberFormat="1" applyFont="1" applyFill="1" applyBorder="1" applyAlignment="1">
      <alignment horizontal="center" vertical="center" wrapText="1"/>
    </xf>
    <xf numFmtId="164" fontId="4" fillId="0" borderId="1" xfId="22" applyNumberFormat="1" applyFont="1" applyBorder="1" applyAlignment="1">
      <alignment horizontal="center"/>
    </xf>
    <xf numFmtId="164" fontId="2" fillId="2" borderId="1" xfId="22" applyNumberFormat="1" applyFont="1" applyFill="1" applyBorder="1" applyAlignment="1">
      <alignment horizontal="center" vertical="center" wrapText="1"/>
    </xf>
    <xf numFmtId="164" fontId="4" fillId="0" borderId="1" xfId="22" applyNumberFormat="1" applyFont="1" applyFill="1" applyBorder="1" applyAlignment="1">
      <alignment horizontal="center" vertical="center" wrapText="1"/>
    </xf>
    <xf numFmtId="164" fontId="4" fillId="0" borderId="1" xfId="22" applyNumberFormat="1" applyFont="1" applyBorder="1" applyAlignment="1">
      <alignment horizontal="center" vertical="center" wrapText="1"/>
    </xf>
    <xf numFmtId="164" fontId="4" fillId="5" borderId="1" xfId="22" applyNumberFormat="1" applyFont="1" applyFill="1" applyBorder="1" applyAlignment="1">
      <alignment horizontal="center" vertical="center" wrapText="1"/>
    </xf>
    <xf numFmtId="165" fontId="2" fillId="5" borderId="1" xfId="22" applyNumberFormat="1" applyFont="1" applyFill="1" applyBorder="1" applyAlignment="1">
      <alignment horizontal="center" vertical="center" wrapText="1"/>
    </xf>
    <xf numFmtId="165" fontId="2" fillId="0" borderId="1" xfId="22" applyNumberFormat="1" applyFont="1" applyFill="1" applyBorder="1" applyAlignment="1">
      <alignment horizontal="center" vertical="center" wrapText="1"/>
    </xf>
    <xf numFmtId="164" fontId="4" fillId="0" borderId="1" xfId="22" applyNumberFormat="1" applyFont="1" applyFill="1" applyBorder="1" applyAlignment="1">
      <alignment horizontal="center"/>
    </xf>
    <xf numFmtId="164" fontId="3" fillId="5" borderId="1" xfId="22" applyNumberFormat="1" applyFont="1" applyFill="1" applyBorder="1" applyAlignment="1">
      <alignment horizontal="center" vertical="center" wrapText="1"/>
    </xf>
    <xf numFmtId="165" fontId="4" fillId="0" borderId="1" xfId="22" applyNumberFormat="1" applyFont="1" applyBorder="1" applyAlignment="1">
      <alignment horizontal="center"/>
    </xf>
    <xf numFmtId="164" fontId="2" fillId="3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9" borderId="0" xfId="21" applyFont="1" applyFill="1" applyBorder="1" applyAlignment="1">
      <alignment vertical="top" wrapText="1"/>
      <protection/>
    </xf>
    <xf numFmtId="0" fontId="2" fillId="9" borderId="0" xfId="21" applyFont="1" applyFill="1" applyAlignment="1">
      <alignment vertical="top" wrapText="1"/>
      <protection/>
    </xf>
    <xf numFmtId="0" fontId="2" fillId="9" borderId="0" xfId="0" applyFont="1" applyFill="1"/>
    <xf numFmtId="0" fontId="2" fillId="9" borderId="1" xfId="21" applyFont="1" applyFill="1" applyBorder="1" applyAlignment="1">
      <alignment vertical="top" wrapText="1"/>
      <protection/>
    </xf>
    <xf numFmtId="0" fontId="2" fillId="9" borderId="0" xfId="21" applyFont="1" applyFill="1" applyBorder="1" applyAlignment="1">
      <alignment vertical="top" wrapText="1"/>
      <protection/>
    </xf>
    <xf numFmtId="0" fontId="2" fillId="9" borderId="0" xfId="21" applyFont="1" applyFill="1" applyAlignment="1">
      <alignment wrapText="1"/>
      <protection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justify"/>
    </xf>
    <xf numFmtId="0" fontId="4" fillId="9" borderId="0" xfId="21" applyFont="1" applyFill="1" applyAlignment="1">
      <alignment wrapText="1"/>
      <protection/>
    </xf>
    <xf numFmtId="0" fontId="2" fillId="9" borderId="0" xfId="23" applyFont="1" applyFill="1" applyBorder="1" applyAlignment="1">
      <alignment horizontal="left" vertical="center" wrapText="1"/>
      <protection/>
    </xf>
    <xf numFmtId="0" fontId="2" fillId="9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4" fillId="8" borderId="1" xfId="22" applyNumberFormat="1" applyFont="1" applyFill="1" applyBorder="1" applyAlignment="1">
      <alignment horizontal="center"/>
    </xf>
    <xf numFmtId="164" fontId="4" fillId="8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0" borderId="1" xfId="22" applyNumberFormat="1" applyFont="1" applyBorder="1" applyAlignment="1">
      <alignment horizontal="center" vertical="center" wrapText="1"/>
    </xf>
    <xf numFmtId="166" fontId="2" fillId="0" borderId="1" xfId="22" applyNumberFormat="1" applyFont="1" applyBorder="1" applyAlignment="1">
      <alignment horizontal="center" vertical="center" wrapText="1"/>
    </xf>
    <xf numFmtId="166" fontId="3" fillId="2" borderId="1" xfId="22" applyNumberFormat="1" applyFont="1" applyFill="1" applyBorder="1" applyAlignment="1">
      <alignment horizontal="center" vertical="center" wrapText="1"/>
    </xf>
    <xf numFmtId="166" fontId="3" fillId="3" borderId="1" xfId="22" applyNumberFormat="1" applyFont="1" applyFill="1" applyBorder="1" applyAlignment="1">
      <alignment horizontal="center" vertical="center" wrapText="1"/>
    </xf>
    <xf numFmtId="166" fontId="2" fillId="4" borderId="1" xfId="22" applyNumberFormat="1" applyFont="1" applyFill="1" applyBorder="1" applyAlignment="1">
      <alignment horizontal="center" vertical="center" wrapText="1"/>
    </xf>
    <xf numFmtId="166" fontId="2" fillId="5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Border="1" applyAlignment="1">
      <alignment horizontal="center" vertical="center"/>
    </xf>
    <xf numFmtId="166" fontId="2" fillId="0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Border="1" applyAlignment="1">
      <alignment horizontal="center" vertical="center" wrapText="1"/>
    </xf>
    <xf numFmtId="166" fontId="4" fillId="2" borderId="1" xfId="22" applyNumberFormat="1" applyFont="1" applyFill="1" applyBorder="1" applyAlignment="1">
      <alignment horizontal="center" vertical="center" wrapText="1"/>
    </xf>
    <xf numFmtId="166" fontId="4" fillId="4" borderId="1" xfId="22" applyNumberFormat="1" applyFont="1" applyFill="1" applyBorder="1" applyAlignment="1">
      <alignment horizontal="center" vertical="center" wrapText="1"/>
    </xf>
    <xf numFmtId="166" fontId="4" fillId="5" borderId="1" xfId="22" applyNumberFormat="1" applyFont="1" applyFill="1" applyBorder="1" applyAlignment="1">
      <alignment horizontal="center" vertical="center" wrapText="1"/>
    </xf>
    <xf numFmtId="166" fontId="4" fillId="0" borderId="1" xfId="22" applyNumberFormat="1" applyFont="1" applyFill="1" applyBorder="1" applyAlignment="1">
      <alignment horizontal="center" vertical="center"/>
    </xf>
    <xf numFmtId="166" fontId="2" fillId="8" borderId="1" xfId="22" applyNumberFormat="1" applyFont="1" applyFill="1" applyBorder="1" applyAlignment="1">
      <alignment horizontal="center" vertical="center" wrapText="1"/>
    </xf>
    <xf numFmtId="166" fontId="3" fillId="5" borderId="1" xfId="22" applyNumberFormat="1" applyFont="1" applyFill="1" applyBorder="1" applyAlignment="1">
      <alignment horizontal="center" vertical="center" wrapText="1"/>
    </xf>
    <xf numFmtId="166" fontId="3" fillId="0" borderId="1" xfId="22" applyNumberFormat="1" applyFont="1" applyFill="1" applyBorder="1" applyAlignment="1">
      <alignment horizontal="center" vertical="center" wrapText="1"/>
    </xf>
    <xf numFmtId="166" fontId="3" fillId="4" borderId="1" xfId="22" applyNumberFormat="1" applyFont="1" applyFill="1" applyBorder="1" applyAlignment="1">
      <alignment horizontal="center" vertical="center" wrapText="1"/>
    </xf>
    <xf numFmtId="166" fontId="5" fillId="4" borderId="1" xfId="22" applyNumberFormat="1" applyFont="1" applyFill="1" applyBorder="1" applyAlignment="1">
      <alignment horizontal="center" vertical="center"/>
    </xf>
    <xf numFmtId="166" fontId="2" fillId="3" borderId="1" xfId="22" applyNumberFormat="1" applyFont="1" applyFill="1" applyBorder="1" applyAlignment="1">
      <alignment horizontal="center" vertical="center" wrapText="1"/>
    </xf>
    <xf numFmtId="166" fontId="8" fillId="5" borderId="1" xfId="25" applyNumberFormat="1" applyFont="1" applyFill="1" applyBorder="1" applyAlignment="1">
      <alignment horizontal="center" vertical="center" wrapText="1"/>
    </xf>
    <xf numFmtId="166" fontId="10" fillId="0" borderId="1" xfId="25" applyNumberFormat="1" applyFont="1" applyFill="1" applyBorder="1" applyAlignment="1">
      <alignment horizontal="center" vertical="center" wrapText="1"/>
    </xf>
    <xf numFmtId="166" fontId="4" fillId="0" borderId="1" xfId="25" applyNumberFormat="1" applyFont="1" applyFill="1" applyBorder="1" applyAlignment="1">
      <alignment horizontal="center" vertical="center"/>
    </xf>
    <xf numFmtId="166" fontId="5" fillId="0" borderId="1" xfId="25" applyNumberFormat="1" applyFont="1" applyFill="1" applyBorder="1" applyAlignment="1">
      <alignment horizontal="center" vertical="center"/>
    </xf>
    <xf numFmtId="166" fontId="2" fillId="8" borderId="1" xfId="22" applyNumberFormat="1" applyFont="1" applyFill="1" applyBorder="1" applyAlignment="1">
      <alignment horizontal="center" vertical="center"/>
    </xf>
    <xf numFmtId="166" fontId="4" fillId="8" borderId="1" xfId="22" applyNumberFormat="1" applyFont="1" applyFill="1" applyBorder="1" applyAlignment="1">
      <alignment horizontal="center" vertical="center"/>
    </xf>
    <xf numFmtId="166" fontId="11" fillId="0" borderId="1" xfId="22" applyNumberFormat="1" applyFont="1" applyBorder="1" applyAlignment="1">
      <alignment horizontal="center" vertical="center" wrapText="1"/>
    </xf>
    <xf numFmtId="166" fontId="10" fillId="5" borderId="1" xfId="25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6" fontId="2" fillId="2" borderId="1" xfId="22" applyNumberFormat="1" applyFont="1" applyFill="1" applyBorder="1" applyAlignment="1">
      <alignment horizontal="center" vertical="center" wrapText="1"/>
    </xf>
    <xf numFmtId="166" fontId="4" fillId="2" borderId="1" xfId="22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6" fontId="4" fillId="10" borderId="1" xfId="22" applyNumberFormat="1" applyFont="1" applyFill="1" applyBorder="1" applyAlignment="1">
      <alignment horizontal="center" vertical="center" wrapText="1"/>
    </xf>
    <xf numFmtId="166" fontId="5" fillId="10" borderId="1" xfId="2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21" applyFont="1" applyFill="1" applyAlignment="1">
      <alignment wrapText="1"/>
      <protection/>
    </xf>
    <xf numFmtId="0" fontId="2" fillId="0" borderId="0" xfId="23" applyFont="1" applyFill="1" applyBorder="1" applyAlignment="1">
      <alignment horizontal="left" vertical="center" wrapText="1"/>
      <protection/>
    </xf>
    <xf numFmtId="0" fontId="2" fillId="5" borderId="0" xfId="0" applyFont="1" applyFill="1" applyAlignment="1">
      <alignment horizontal="center" vertical="center" wrapText="1"/>
    </xf>
    <xf numFmtId="0" fontId="4" fillId="0" borderId="0" xfId="21" applyFont="1" applyFill="1" applyBorder="1" applyAlignment="1">
      <alignment vertical="top" wrapText="1"/>
      <protection/>
    </xf>
    <xf numFmtId="0" fontId="2" fillId="0" borderId="1" xfId="21" applyFont="1" applyFill="1" applyBorder="1" applyAlignment="1">
      <alignment vertical="top" wrapText="1"/>
      <protection/>
    </xf>
    <xf numFmtId="4" fontId="2" fillId="0" borderId="1" xfId="22" applyNumberFormat="1" applyFont="1" applyFill="1" applyBorder="1" applyAlignment="1">
      <alignment horizontal="center" vertical="center" wrapText="1"/>
    </xf>
    <xf numFmtId="4" fontId="4" fillId="0" borderId="1" xfId="22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4" xfId="21"/>
    <cellStyle name="Финансовый 2" xfId="22"/>
    <cellStyle name="Обычный 3" xfId="23"/>
    <cellStyle name="Обычный_Лист1" xfId="24"/>
    <cellStyle name="Финансовый 3" xfId="25"/>
    <cellStyle name="Обычный 2" xfId="26"/>
    <cellStyle name="Обычный_приложение 2_свод_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zoomScale="80" zoomScaleNormal="80" workbookViewId="0" topLeftCell="A1">
      <selection activeCell="D89" sqref="D89:H91"/>
    </sheetView>
  </sheetViews>
  <sheetFormatPr defaultColWidth="9.140625" defaultRowHeight="15"/>
  <cols>
    <col min="1" max="1" width="11.57421875" style="55" customWidth="1"/>
    <col min="2" max="2" width="74.421875" style="55" customWidth="1"/>
    <col min="3" max="3" width="17.140625" style="56" customWidth="1"/>
    <col min="4" max="4" width="14.7109375" style="56" customWidth="1"/>
    <col min="5" max="5" width="18.7109375" style="56" customWidth="1"/>
    <col min="6" max="6" width="14.00390625" style="56" customWidth="1"/>
    <col min="7" max="7" width="16.8515625" style="56" customWidth="1"/>
    <col min="8" max="8" width="16.8515625" style="56" hidden="1" customWidth="1"/>
    <col min="9" max="9" width="13.00390625" style="56" bestFit="1" customWidth="1"/>
    <col min="10" max="10" width="15.7109375" style="56" customWidth="1"/>
    <col min="11" max="11" width="19.00390625" style="56" customWidth="1"/>
    <col min="12" max="12" width="12.00390625" style="56" customWidth="1"/>
    <col min="13" max="13" width="17.8515625" style="56" customWidth="1"/>
    <col min="14" max="16384" width="9.140625" style="55" customWidth="1"/>
  </cols>
  <sheetData>
    <row r="1" spans="7:13" ht="15">
      <c r="G1" s="57"/>
      <c r="M1" s="57" t="s">
        <v>419</v>
      </c>
    </row>
    <row r="2" ht="15">
      <c r="H2" s="57"/>
    </row>
    <row r="3" ht="15">
      <c r="H3" s="57"/>
    </row>
    <row r="4" ht="15">
      <c r="H4" s="57"/>
    </row>
    <row r="5" ht="15">
      <c r="H5" s="57"/>
    </row>
    <row r="6" spans="1:13" ht="18.75">
      <c r="A6" s="225" t="s">
        <v>420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5">
      <c r="A7" s="226" t="s">
        <v>421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3:9" ht="18.75">
      <c r="C8" s="58"/>
      <c r="I8" s="58"/>
    </row>
    <row r="9" spans="3:12" ht="15">
      <c r="C9" s="59"/>
      <c r="D9" s="59"/>
      <c r="E9" s="59"/>
      <c r="F9" s="59"/>
      <c r="I9" s="59"/>
      <c r="J9" s="59"/>
      <c r="K9" s="59"/>
      <c r="L9" s="59"/>
    </row>
    <row r="10" spans="1:13" s="60" customFormat="1" ht="15">
      <c r="A10" s="227" t="s">
        <v>1</v>
      </c>
      <c r="B10" s="227" t="s">
        <v>2</v>
      </c>
      <c r="C10" s="227" t="s">
        <v>3</v>
      </c>
      <c r="D10" s="229" t="s">
        <v>422</v>
      </c>
      <c r="E10" s="229"/>
      <c r="F10" s="229"/>
      <c r="G10" s="229"/>
      <c r="H10" s="229"/>
      <c r="I10" s="227" t="s">
        <v>3</v>
      </c>
      <c r="J10" s="229" t="s">
        <v>423</v>
      </c>
      <c r="K10" s="229"/>
      <c r="L10" s="229"/>
      <c r="M10" s="229"/>
    </row>
    <row r="11" spans="1:13" s="60" customFormat="1" ht="31.5">
      <c r="A11" s="228"/>
      <c r="B11" s="228"/>
      <c r="C11" s="228"/>
      <c r="D11" s="61" t="s">
        <v>4</v>
      </c>
      <c r="E11" s="61" t="s">
        <v>5</v>
      </c>
      <c r="F11" s="61" t="s">
        <v>6</v>
      </c>
      <c r="G11" s="61" t="s">
        <v>7</v>
      </c>
      <c r="H11" s="61" t="s">
        <v>8</v>
      </c>
      <c r="I11" s="228"/>
      <c r="J11" s="61" t="s">
        <v>4</v>
      </c>
      <c r="K11" s="61" t="s">
        <v>5</v>
      </c>
      <c r="L11" s="61" t="s">
        <v>6</v>
      </c>
      <c r="M11" s="61" t="s">
        <v>7</v>
      </c>
    </row>
    <row r="12" spans="1:13" s="65" customFormat="1" ht="18.75">
      <c r="A12" s="62" t="s">
        <v>424</v>
      </c>
      <c r="B12" s="62" t="s">
        <v>425</v>
      </c>
      <c r="C12" s="63">
        <f aca="true" t="shared" si="0" ref="C12:M12">SUM(C13:C15)</f>
        <v>1237992.1</v>
      </c>
      <c r="D12" s="64">
        <f t="shared" si="0"/>
        <v>1450</v>
      </c>
      <c r="E12" s="64">
        <f t="shared" si="0"/>
        <v>1199892.9</v>
      </c>
      <c r="F12" s="64">
        <f t="shared" si="0"/>
        <v>32349.200000000004</v>
      </c>
      <c r="G12" s="64">
        <f t="shared" si="0"/>
        <v>4300</v>
      </c>
      <c r="H12" s="64">
        <f t="shared" si="0"/>
        <v>0</v>
      </c>
      <c r="I12" s="63">
        <f t="shared" si="0"/>
        <v>27642.514</v>
      </c>
      <c r="J12" s="64">
        <f t="shared" si="0"/>
        <v>5216.552</v>
      </c>
      <c r="K12" s="64">
        <f t="shared" si="0"/>
        <v>14822.857</v>
      </c>
      <c r="L12" s="64">
        <f t="shared" si="0"/>
        <v>0</v>
      </c>
      <c r="M12" s="64">
        <f t="shared" si="0"/>
        <v>7603.105</v>
      </c>
    </row>
    <row r="13" spans="1:13" s="60" customFormat="1" ht="15">
      <c r="A13" s="66"/>
      <c r="B13" s="67" t="s">
        <v>10</v>
      </c>
      <c r="C13" s="68">
        <f>SUM(D13:H13)</f>
        <v>149224.50000000003</v>
      </c>
      <c r="D13" s="68">
        <f aca="true" t="shared" si="1" ref="D13:H15">SUM(D135,D139,D143,D147,D151,D155,D159,D18,D52,D126,D130,D184,D188,D193,D197,D205,D201,D163,D167,D171,D175,D179)</f>
        <v>470</v>
      </c>
      <c r="E13" s="68">
        <f t="shared" si="1"/>
        <v>118226.10000000002</v>
      </c>
      <c r="F13" s="68">
        <f t="shared" si="1"/>
        <v>29178.4</v>
      </c>
      <c r="G13" s="68">
        <f t="shared" si="1"/>
        <v>1350</v>
      </c>
      <c r="H13" s="68">
        <f t="shared" si="1"/>
        <v>0</v>
      </c>
      <c r="I13" s="68">
        <f>SUM(J13:M13)</f>
        <v>27642.514</v>
      </c>
      <c r="J13" s="68">
        <f aca="true" t="shared" si="2" ref="J13:M15">SUM(J135,J139,J143,J147,J151,J155,J159,J18,J52,J126,J130,J184,J188,J193,J197,J205,J201,J163,J167,J171,J175,J179)</f>
        <v>5216.552</v>
      </c>
      <c r="K13" s="68">
        <f t="shared" si="2"/>
        <v>14822.857</v>
      </c>
      <c r="L13" s="68">
        <f t="shared" si="2"/>
        <v>0</v>
      </c>
      <c r="M13" s="68">
        <f t="shared" si="2"/>
        <v>7603.105</v>
      </c>
    </row>
    <row r="14" spans="1:13" s="60" customFormat="1" ht="15">
      <c r="A14" s="66"/>
      <c r="B14" s="67" t="s">
        <v>11</v>
      </c>
      <c r="C14" s="68">
        <f aca="true" t="shared" si="3" ref="C14:C140">SUM(D14:H14)</f>
        <v>572097.1</v>
      </c>
      <c r="D14" s="68">
        <f t="shared" si="1"/>
        <v>490</v>
      </c>
      <c r="E14" s="68">
        <f t="shared" si="1"/>
        <v>567696.7</v>
      </c>
      <c r="F14" s="68">
        <f t="shared" si="1"/>
        <v>2460.4</v>
      </c>
      <c r="G14" s="68">
        <f t="shared" si="1"/>
        <v>1450</v>
      </c>
      <c r="H14" s="68">
        <f t="shared" si="1"/>
        <v>0</v>
      </c>
      <c r="I14" s="68">
        <f>SUM(J14:M14)</f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</row>
    <row r="15" spans="1:13" s="60" customFormat="1" ht="15">
      <c r="A15" s="66"/>
      <c r="B15" s="67" t="s">
        <v>12</v>
      </c>
      <c r="C15" s="68">
        <f>SUM(D15:H15)</f>
        <v>516670.5</v>
      </c>
      <c r="D15" s="68">
        <f t="shared" si="1"/>
        <v>490</v>
      </c>
      <c r="E15" s="68">
        <f t="shared" si="1"/>
        <v>513970.1</v>
      </c>
      <c r="F15" s="68">
        <f t="shared" si="1"/>
        <v>710.4</v>
      </c>
      <c r="G15" s="68">
        <f t="shared" si="1"/>
        <v>1500</v>
      </c>
      <c r="H15" s="68">
        <f t="shared" si="1"/>
        <v>0</v>
      </c>
      <c r="I15" s="68">
        <f>SUM(J15:M15)</f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</row>
    <row r="16" spans="1:13" s="60" customFormat="1" ht="31.5">
      <c r="A16" s="69"/>
      <c r="B16" s="69" t="s">
        <v>426</v>
      </c>
      <c r="C16" s="70">
        <f>D16+E16+F16+G16+H16</f>
        <v>1187715.2</v>
      </c>
      <c r="D16" s="70">
        <f>D17+D51+D125+D129</f>
        <v>0</v>
      </c>
      <c r="E16" s="70">
        <f>E17+E51+E125+E129</f>
        <v>1160997.2</v>
      </c>
      <c r="F16" s="70">
        <f>F17+F51+F125+F129</f>
        <v>26718</v>
      </c>
      <c r="G16" s="70">
        <f>G17+G51+G125+G129</f>
        <v>0</v>
      </c>
      <c r="H16" s="70">
        <f>H17+H51+H125+H129</f>
        <v>0</v>
      </c>
      <c r="I16" s="70">
        <f>J16+K16+L16+M16</f>
        <v>23704.136</v>
      </c>
      <c r="J16" s="70">
        <f>J17+J51+J125+J129</f>
        <v>5000</v>
      </c>
      <c r="K16" s="70">
        <f>K17+K51+K125+K129</f>
        <v>11601.030999999999</v>
      </c>
      <c r="L16" s="70">
        <f>L17+L51+L125+L129</f>
        <v>0</v>
      </c>
      <c r="M16" s="70">
        <f>M17+M51+M125+M129</f>
        <v>7103.105</v>
      </c>
    </row>
    <row r="17" spans="1:13" s="60" customFormat="1" ht="15">
      <c r="A17" s="71"/>
      <c r="B17" s="71" t="s">
        <v>427</v>
      </c>
      <c r="C17" s="72">
        <f aca="true" t="shared" si="4" ref="C17:C19">SUM(D17:H17)</f>
        <v>1117046.1</v>
      </c>
      <c r="D17" s="72">
        <f>SUM(D18:D20)</f>
        <v>0</v>
      </c>
      <c r="E17" s="72">
        <f>SUM(E18:E20)</f>
        <v>1090328.1</v>
      </c>
      <c r="F17" s="72">
        <f>SUM(F18:F20)</f>
        <v>26718</v>
      </c>
      <c r="G17" s="72">
        <f>SUM(G18:G20)</f>
        <v>0</v>
      </c>
      <c r="H17" s="72">
        <f>SUM(H18:H20)</f>
        <v>0</v>
      </c>
      <c r="I17" s="72">
        <f>SUM(J17:M17)</f>
        <v>8309.891</v>
      </c>
      <c r="J17" s="72">
        <f>SUM(J18:J20)</f>
        <v>5000</v>
      </c>
      <c r="K17" s="72">
        <f>SUM(K18:K20)</f>
        <v>3309.891</v>
      </c>
      <c r="L17" s="72">
        <f>SUM(L18:L20)</f>
        <v>0</v>
      </c>
      <c r="M17" s="72">
        <f>SUM(M18:M20)</f>
        <v>0</v>
      </c>
    </row>
    <row r="18" spans="1:13" s="60" customFormat="1" ht="15">
      <c r="A18" s="67"/>
      <c r="B18" s="67" t="s">
        <v>10</v>
      </c>
      <c r="C18" s="68">
        <f t="shared" si="4"/>
        <v>96206.1</v>
      </c>
      <c r="D18" s="73">
        <f>SUM(D22,D26,D34,D38,D44,D48)</f>
        <v>0</v>
      </c>
      <c r="E18" s="73">
        <f>E22+E26+E30+E34+E38+E44+E48</f>
        <v>69488.1</v>
      </c>
      <c r="F18" s="73">
        <f aca="true" t="shared" si="5" ref="F18:H18">F22+F26+F30+F34+F38+F44+F48</f>
        <v>26718</v>
      </c>
      <c r="G18" s="73">
        <f t="shared" si="5"/>
        <v>0</v>
      </c>
      <c r="H18" s="73">
        <f t="shared" si="5"/>
        <v>0</v>
      </c>
      <c r="I18" s="68">
        <f>SUM(J18:M18)</f>
        <v>8309.891</v>
      </c>
      <c r="J18" s="73">
        <f>SUM(J22,J26,J34,J38,J44,J48)</f>
        <v>5000</v>
      </c>
      <c r="K18" s="73">
        <f>K22+K26+K30+K34+K38+K44+K48</f>
        <v>3309.891</v>
      </c>
      <c r="L18" s="73">
        <f aca="true" t="shared" si="6" ref="L18:M18">L22+L26+L30+L34+L38+L44+L48</f>
        <v>0</v>
      </c>
      <c r="M18" s="73">
        <f t="shared" si="6"/>
        <v>0</v>
      </c>
    </row>
    <row r="19" spans="1:13" s="60" customFormat="1" ht="15">
      <c r="A19" s="67"/>
      <c r="B19" s="67" t="s">
        <v>11</v>
      </c>
      <c r="C19" s="68">
        <f t="shared" si="4"/>
        <v>532920</v>
      </c>
      <c r="D19" s="73">
        <f>SUM(D23,D27,D35,D39,D45,D49)</f>
        <v>0</v>
      </c>
      <c r="E19" s="73">
        <f aca="true" t="shared" si="7" ref="E19:H20">E23+E27+E31+E35+E39+E45+E49</f>
        <v>532920</v>
      </c>
      <c r="F19" s="73">
        <f t="shared" si="7"/>
        <v>0</v>
      </c>
      <c r="G19" s="73">
        <f t="shared" si="7"/>
        <v>0</v>
      </c>
      <c r="H19" s="73">
        <f t="shared" si="7"/>
        <v>0</v>
      </c>
      <c r="I19" s="68">
        <f>SUM(J19:M19)</f>
        <v>0</v>
      </c>
      <c r="J19" s="73">
        <f>SUM(J23,J27,J35,J39,J45,J49)</f>
        <v>0</v>
      </c>
      <c r="K19" s="73">
        <f aca="true" t="shared" si="8" ref="K19:M20">K23+K27+K31+K35+K39+K45+K49</f>
        <v>0</v>
      </c>
      <c r="L19" s="73">
        <f t="shared" si="8"/>
        <v>0</v>
      </c>
      <c r="M19" s="73">
        <f t="shared" si="8"/>
        <v>0</v>
      </c>
    </row>
    <row r="20" spans="1:13" s="60" customFormat="1" ht="15">
      <c r="A20" s="67"/>
      <c r="B20" s="67" t="s">
        <v>12</v>
      </c>
      <c r="C20" s="68">
        <f aca="true" t="shared" si="9" ref="C20">SUM(D20:H20)</f>
        <v>487920</v>
      </c>
      <c r="D20" s="73">
        <f>SUM(D24,D28,D36,D40,D46,D50)</f>
        <v>0</v>
      </c>
      <c r="E20" s="73">
        <f t="shared" si="7"/>
        <v>487920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68">
        <f>SUM(J20:M20)</f>
        <v>0</v>
      </c>
      <c r="J20" s="73">
        <f>SUM(J24,J28,J36,J40,J46,J50)</f>
        <v>0</v>
      </c>
      <c r="K20" s="73">
        <f t="shared" si="8"/>
        <v>0</v>
      </c>
      <c r="L20" s="73">
        <f t="shared" si="8"/>
        <v>0</v>
      </c>
      <c r="M20" s="73">
        <f t="shared" si="8"/>
        <v>0</v>
      </c>
    </row>
    <row r="21" spans="1:13" s="60" customFormat="1" ht="15">
      <c r="A21" s="67" t="s">
        <v>428</v>
      </c>
      <c r="B21" s="67" t="s">
        <v>429</v>
      </c>
      <c r="C21" s="68">
        <f aca="true" t="shared" si="10" ref="C21:H21">SUM(C22:C24)</f>
        <v>8162.7</v>
      </c>
      <c r="D21" s="68">
        <f t="shared" si="10"/>
        <v>0</v>
      </c>
      <c r="E21" s="68">
        <f t="shared" si="10"/>
        <v>8162.7</v>
      </c>
      <c r="F21" s="68">
        <f t="shared" si="10"/>
        <v>0</v>
      </c>
      <c r="G21" s="68">
        <f t="shared" si="10"/>
        <v>0</v>
      </c>
      <c r="H21" s="68">
        <f t="shared" si="10"/>
        <v>0</v>
      </c>
      <c r="I21" s="68">
        <f aca="true" t="shared" si="11" ref="I21:M21">SUM(I22:I24)</f>
        <v>0</v>
      </c>
      <c r="J21" s="68">
        <f t="shared" si="11"/>
        <v>0</v>
      </c>
      <c r="K21" s="68">
        <f t="shared" si="11"/>
        <v>0</v>
      </c>
      <c r="L21" s="68">
        <f t="shared" si="11"/>
        <v>0</v>
      </c>
      <c r="M21" s="68">
        <f t="shared" si="11"/>
        <v>0</v>
      </c>
    </row>
    <row r="22" spans="1:13" s="60" customFormat="1" ht="15">
      <c r="A22" s="67"/>
      <c r="B22" s="67" t="s">
        <v>10</v>
      </c>
      <c r="C22" s="68">
        <f aca="true" t="shared" si="12" ref="C22:C28">SUM(D22:H22)</f>
        <v>8162.7</v>
      </c>
      <c r="D22" s="68"/>
      <c r="E22" s="73">
        <v>8162.7</v>
      </c>
      <c r="F22" s="73"/>
      <c r="G22" s="73"/>
      <c r="H22" s="68"/>
      <c r="I22" s="68">
        <f>SUM(J22:M22)</f>
        <v>0</v>
      </c>
      <c r="J22" s="68"/>
      <c r="K22" s="73"/>
      <c r="L22" s="73"/>
      <c r="M22" s="73"/>
    </row>
    <row r="23" spans="1:13" s="60" customFormat="1" ht="15">
      <c r="A23" s="61"/>
      <c r="B23" s="61" t="s">
        <v>11</v>
      </c>
      <c r="C23" s="74">
        <f t="shared" si="12"/>
        <v>0</v>
      </c>
      <c r="D23" s="74"/>
      <c r="E23" s="75"/>
      <c r="F23" s="75"/>
      <c r="G23" s="75"/>
      <c r="H23" s="74"/>
      <c r="I23" s="74">
        <f>SUM(J23:M23)</f>
        <v>0</v>
      </c>
      <c r="J23" s="74"/>
      <c r="K23" s="75"/>
      <c r="L23" s="75"/>
      <c r="M23" s="75"/>
    </row>
    <row r="24" spans="1:13" s="60" customFormat="1" ht="15">
      <c r="A24" s="61"/>
      <c r="B24" s="61" t="s">
        <v>12</v>
      </c>
      <c r="C24" s="74">
        <f t="shared" si="12"/>
        <v>0</v>
      </c>
      <c r="D24" s="74"/>
      <c r="E24" s="75"/>
      <c r="F24" s="75"/>
      <c r="G24" s="75"/>
      <c r="H24" s="74"/>
      <c r="I24" s="74">
        <f>SUM(J24:M24)</f>
        <v>0</v>
      </c>
      <c r="J24" s="74"/>
      <c r="K24" s="75"/>
      <c r="L24" s="75"/>
      <c r="M24" s="75"/>
    </row>
    <row r="25" spans="1:13" s="60" customFormat="1" ht="15">
      <c r="A25" s="61" t="s">
        <v>430</v>
      </c>
      <c r="B25" s="61" t="s">
        <v>431</v>
      </c>
      <c r="C25" s="74">
        <f aca="true" t="shared" si="13" ref="C25:M25">SUM(C26:C28)</f>
        <v>8162.7</v>
      </c>
      <c r="D25" s="74">
        <f t="shared" si="13"/>
        <v>0</v>
      </c>
      <c r="E25" s="74">
        <f t="shared" si="13"/>
        <v>8162.7</v>
      </c>
      <c r="F25" s="74">
        <f t="shared" si="13"/>
        <v>0</v>
      </c>
      <c r="G25" s="74">
        <f t="shared" si="13"/>
        <v>0</v>
      </c>
      <c r="H25" s="74">
        <f t="shared" si="13"/>
        <v>0</v>
      </c>
      <c r="I25" s="74">
        <f t="shared" si="13"/>
        <v>8309.891</v>
      </c>
      <c r="J25" s="74">
        <f t="shared" si="13"/>
        <v>5000</v>
      </c>
      <c r="K25" s="74">
        <f t="shared" si="13"/>
        <v>3309.891</v>
      </c>
      <c r="L25" s="74">
        <f t="shared" si="13"/>
        <v>0</v>
      </c>
      <c r="M25" s="74">
        <f t="shared" si="13"/>
        <v>0</v>
      </c>
    </row>
    <row r="26" spans="1:13" s="60" customFormat="1" ht="15">
      <c r="A26" s="61"/>
      <c r="B26" s="61" t="s">
        <v>10</v>
      </c>
      <c r="C26" s="74">
        <f t="shared" si="12"/>
        <v>8162.7</v>
      </c>
      <c r="D26" s="74"/>
      <c r="E26" s="75">
        <v>8162.7</v>
      </c>
      <c r="F26" s="75"/>
      <c r="G26" s="75"/>
      <c r="H26" s="74"/>
      <c r="I26" s="74">
        <f>SUM(J26:M26)</f>
        <v>8309.891</v>
      </c>
      <c r="J26" s="74">
        <v>5000</v>
      </c>
      <c r="K26" s="75">
        <v>3309.891</v>
      </c>
      <c r="L26" s="75"/>
      <c r="M26" s="75"/>
    </row>
    <row r="27" spans="1:13" s="60" customFormat="1" ht="15">
      <c r="A27" s="61"/>
      <c r="B27" s="61" t="s">
        <v>11</v>
      </c>
      <c r="C27" s="74">
        <f t="shared" si="12"/>
        <v>0</v>
      </c>
      <c r="D27" s="74"/>
      <c r="E27" s="75"/>
      <c r="F27" s="75"/>
      <c r="G27" s="75"/>
      <c r="H27" s="74"/>
      <c r="I27" s="74">
        <f>SUM(J27:M27)</f>
        <v>0</v>
      </c>
      <c r="J27" s="74"/>
      <c r="K27" s="75"/>
      <c r="L27" s="75"/>
      <c r="M27" s="75"/>
    </row>
    <row r="28" spans="1:13" s="60" customFormat="1" ht="15">
      <c r="A28" s="61"/>
      <c r="B28" s="61" t="s">
        <v>12</v>
      </c>
      <c r="C28" s="74">
        <f t="shared" si="12"/>
        <v>0</v>
      </c>
      <c r="D28" s="74"/>
      <c r="E28" s="75"/>
      <c r="F28" s="75"/>
      <c r="G28" s="75"/>
      <c r="H28" s="74"/>
      <c r="I28" s="74">
        <f>SUM(J28:M28)</f>
        <v>0</v>
      </c>
      <c r="J28" s="74"/>
      <c r="K28" s="75"/>
      <c r="L28" s="75"/>
      <c r="M28" s="75"/>
    </row>
    <row r="29" spans="1:13" s="60" customFormat="1" ht="15">
      <c r="A29" s="76" t="s">
        <v>432</v>
      </c>
      <c r="B29" s="61" t="s">
        <v>433</v>
      </c>
      <c r="C29" s="74">
        <f aca="true" t="shared" si="14" ref="C29:M29">SUM(C30:C32)</f>
        <v>8162.7</v>
      </c>
      <c r="D29" s="74">
        <f t="shared" si="14"/>
        <v>0</v>
      </c>
      <c r="E29" s="74">
        <f t="shared" si="14"/>
        <v>8162.7</v>
      </c>
      <c r="F29" s="74">
        <f t="shared" si="14"/>
        <v>0</v>
      </c>
      <c r="G29" s="74">
        <f t="shared" si="14"/>
        <v>0</v>
      </c>
      <c r="H29" s="74">
        <f t="shared" si="14"/>
        <v>0</v>
      </c>
      <c r="I29" s="74">
        <f t="shared" si="14"/>
        <v>0</v>
      </c>
      <c r="J29" s="74">
        <f t="shared" si="14"/>
        <v>0</v>
      </c>
      <c r="K29" s="74">
        <f t="shared" si="14"/>
        <v>0</v>
      </c>
      <c r="L29" s="74">
        <f t="shared" si="14"/>
        <v>0</v>
      </c>
      <c r="M29" s="74">
        <f t="shared" si="14"/>
        <v>0</v>
      </c>
    </row>
    <row r="30" spans="1:13" s="60" customFormat="1" ht="15">
      <c r="A30" s="61"/>
      <c r="B30" s="61" t="s">
        <v>10</v>
      </c>
      <c r="C30" s="74">
        <f aca="true" t="shared" si="15" ref="C30:C32">SUM(D30:H30)</f>
        <v>8162.7</v>
      </c>
      <c r="D30" s="74"/>
      <c r="E30" s="75">
        <v>8162.7</v>
      </c>
      <c r="F30" s="75"/>
      <c r="G30" s="75"/>
      <c r="H30" s="74"/>
      <c r="I30" s="74">
        <f>SUM(J30:M30)</f>
        <v>0</v>
      </c>
      <c r="J30" s="74"/>
      <c r="K30" s="75"/>
      <c r="L30" s="75"/>
      <c r="M30" s="75"/>
    </row>
    <row r="31" spans="1:13" s="60" customFormat="1" ht="15">
      <c r="A31" s="61"/>
      <c r="B31" s="61" t="s">
        <v>11</v>
      </c>
      <c r="C31" s="74">
        <f t="shared" si="15"/>
        <v>0</v>
      </c>
      <c r="D31" s="74"/>
      <c r="E31" s="75"/>
      <c r="F31" s="75"/>
      <c r="G31" s="75"/>
      <c r="H31" s="74"/>
      <c r="I31" s="74">
        <f>SUM(J31:M31)</f>
        <v>0</v>
      </c>
      <c r="J31" s="74"/>
      <c r="K31" s="75"/>
      <c r="L31" s="75"/>
      <c r="M31" s="75"/>
    </row>
    <row r="32" spans="1:13" s="60" customFormat="1" ht="15">
      <c r="A32" s="61"/>
      <c r="B32" s="61" t="s">
        <v>12</v>
      </c>
      <c r="C32" s="74">
        <f t="shared" si="15"/>
        <v>0</v>
      </c>
      <c r="D32" s="74"/>
      <c r="E32" s="75"/>
      <c r="F32" s="75"/>
      <c r="G32" s="75"/>
      <c r="H32" s="74"/>
      <c r="I32" s="74">
        <f>SUM(J32:M32)</f>
        <v>0</v>
      </c>
      <c r="J32" s="74"/>
      <c r="K32" s="75"/>
      <c r="L32" s="75"/>
      <c r="M32" s="75"/>
    </row>
    <row r="33" spans="1:13" s="60" customFormat="1" ht="31.5">
      <c r="A33" s="61" t="s">
        <v>434</v>
      </c>
      <c r="B33" s="61" t="s">
        <v>435</v>
      </c>
      <c r="C33" s="74">
        <f aca="true" t="shared" si="16" ref="C33:M33">SUM(C34:C36)</f>
        <v>90000</v>
      </c>
      <c r="D33" s="74">
        <f t="shared" si="16"/>
        <v>0</v>
      </c>
      <c r="E33" s="74">
        <f t="shared" si="16"/>
        <v>90000</v>
      </c>
      <c r="F33" s="74">
        <f t="shared" si="16"/>
        <v>0</v>
      </c>
      <c r="G33" s="74">
        <f t="shared" si="16"/>
        <v>0</v>
      </c>
      <c r="H33" s="74">
        <f t="shared" si="16"/>
        <v>0</v>
      </c>
      <c r="I33" s="74">
        <f t="shared" si="16"/>
        <v>0</v>
      </c>
      <c r="J33" s="74">
        <f t="shared" si="16"/>
        <v>0</v>
      </c>
      <c r="K33" s="74">
        <f t="shared" si="16"/>
        <v>0</v>
      </c>
      <c r="L33" s="74">
        <f t="shared" si="16"/>
        <v>0</v>
      </c>
      <c r="M33" s="74">
        <f t="shared" si="16"/>
        <v>0</v>
      </c>
    </row>
    <row r="34" spans="1:13" s="60" customFormat="1" ht="15">
      <c r="A34" s="61"/>
      <c r="B34" s="61" t="s">
        <v>10</v>
      </c>
      <c r="C34" s="74">
        <f aca="true" t="shared" si="17" ref="C34:C54">SUM(D34:H34)</f>
        <v>45000</v>
      </c>
      <c r="D34" s="74"/>
      <c r="E34" s="75">
        <v>45000</v>
      </c>
      <c r="F34" s="75"/>
      <c r="G34" s="75"/>
      <c r="H34" s="74"/>
      <c r="I34" s="74">
        <f>SUM(J34:M34)</f>
        <v>0</v>
      </c>
      <c r="J34" s="74"/>
      <c r="K34" s="75"/>
      <c r="L34" s="75"/>
      <c r="M34" s="75"/>
    </row>
    <row r="35" spans="1:13" s="60" customFormat="1" ht="15">
      <c r="A35" s="61"/>
      <c r="B35" s="61" t="s">
        <v>11</v>
      </c>
      <c r="C35" s="74">
        <f t="shared" si="17"/>
        <v>45000</v>
      </c>
      <c r="D35" s="74"/>
      <c r="E35" s="75">
        <v>45000</v>
      </c>
      <c r="F35" s="75"/>
      <c r="G35" s="75"/>
      <c r="H35" s="74"/>
      <c r="I35" s="74">
        <f>SUM(J35:M35)</f>
        <v>0</v>
      </c>
      <c r="J35" s="74"/>
      <c r="K35" s="75"/>
      <c r="L35" s="75"/>
      <c r="M35" s="75"/>
    </row>
    <row r="36" spans="1:13" s="60" customFormat="1" ht="15">
      <c r="A36" s="61"/>
      <c r="B36" s="61" t="s">
        <v>12</v>
      </c>
      <c r="C36" s="74">
        <f t="shared" si="17"/>
        <v>0</v>
      </c>
      <c r="D36" s="74"/>
      <c r="E36" s="75"/>
      <c r="F36" s="75"/>
      <c r="G36" s="75"/>
      <c r="H36" s="74"/>
      <c r="I36" s="74">
        <f>SUM(J36:M36)</f>
        <v>0</v>
      </c>
      <c r="J36" s="74"/>
      <c r="K36" s="75"/>
      <c r="L36" s="75"/>
      <c r="M36" s="75"/>
    </row>
    <row r="37" spans="1:13" s="60" customFormat="1" ht="110.25">
      <c r="A37" s="61" t="s">
        <v>436</v>
      </c>
      <c r="B37" s="61" t="s">
        <v>437</v>
      </c>
      <c r="C37" s="74">
        <f aca="true" t="shared" si="18" ref="C37:M37">SUM(C38:C40)</f>
        <v>2322</v>
      </c>
      <c r="D37" s="74">
        <f t="shared" si="18"/>
        <v>0</v>
      </c>
      <c r="E37" s="74">
        <f t="shared" si="18"/>
        <v>0</v>
      </c>
      <c r="F37" s="74">
        <f t="shared" si="18"/>
        <v>2322</v>
      </c>
      <c r="G37" s="74">
        <f t="shared" si="18"/>
        <v>0</v>
      </c>
      <c r="H37" s="74">
        <f t="shared" si="18"/>
        <v>0</v>
      </c>
      <c r="I37" s="74">
        <f t="shared" si="18"/>
        <v>0</v>
      </c>
      <c r="J37" s="74">
        <f t="shared" si="18"/>
        <v>0</v>
      </c>
      <c r="K37" s="74">
        <f t="shared" si="18"/>
        <v>0</v>
      </c>
      <c r="L37" s="74">
        <f t="shared" si="18"/>
        <v>0</v>
      </c>
      <c r="M37" s="74">
        <f t="shared" si="18"/>
        <v>0</v>
      </c>
    </row>
    <row r="38" spans="1:13" s="60" customFormat="1" ht="15">
      <c r="A38" s="61"/>
      <c r="B38" s="61" t="s">
        <v>10</v>
      </c>
      <c r="C38" s="74">
        <f aca="true" t="shared" si="19" ref="C38:C40">SUM(D38:H38)</f>
        <v>2322</v>
      </c>
      <c r="D38" s="74"/>
      <c r="E38" s="75"/>
      <c r="F38" s="75">
        <v>2322</v>
      </c>
      <c r="G38" s="75"/>
      <c r="H38" s="74"/>
      <c r="I38" s="74">
        <f>SUM(J38:M38)</f>
        <v>0</v>
      </c>
      <c r="J38" s="74"/>
      <c r="K38" s="75"/>
      <c r="L38" s="75"/>
      <c r="M38" s="75"/>
    </row>
    <row r="39" spans="1:13" s="60" customFormat="1" ht="15">
      <c r="A39" s="61"/>
      <c r="B39" s="61" t="s">
        <v>11</v>
      </c>
      <c r="C39" s="74">
        <f t="shared" si="19"/>
        <v>0</v>
      </c>
      <c r="D39" s="74"/>
      <c r="E39" s="75"/>
      <c r="F39" s="75"/>
      <c r="G39" s="75"/>
      <c r="H39" s="74"/>
      <c r="I39" s="74">
        <f>SUM(J39:M39)</f>
        <v>0</v>
      </c>
      <c r="J39" s="74"/>
      <c r="K39" s="75"/>
      <c r="L39" s="75"/>
      <c r="M39" s="75"/>
    </row>
    <row r="40" spans="1:13" s="60" customFormat="1" ht="15">
      <c r="A40" s="61"/>
      <c r="B40" s="61" t="s">
        <v>12</v>
      </c>
      <c r="C40" s="74">
        <f t="shared" si="19"/>
        <v>0</v>
      </c>
      <c r="D40" s="74"/>
      <c r="E40" s="75"/>
      <c r="F40" s="75"/>
      <c r="G40" s="75"/>
      <c r="H40" s="74"/>
      <c r="I40" s="74">
        <f>SUM(J40:M40)</f>
        <v>0</v>
      </c>
      <c r="J40" s="74"/>
      <c r="K40" s="75"/>
      <c r="L40" s="75"/>
      <c r="M40" s="75"/>
    </row>
    <row r="41" spans="1:13" s="60" customFormat="1" ht="78.75">
      <c r="A41" s="61" t="s">
        <v>438</v>
      </c>
      <c r="B41" s="61" t="s">
        <v>439</v>
      </c>
      <c r="C41" s="74">
        <f>SUM(C42:C46)</f>
        <v>24396</v>
      </c>
      <c r="D41" s="74">
        <f aca="true" t="shared" si="20" ref="D41">SUM(D42:D46)</f>
        <v>0</v>
      </c>
      <c r="E41" s="74">
        <f>SUM(E42:E46)</f>
        <v>0</v>
      </c>
      <c r="F41" s="74">
        <f aca="true" t="shared" si="21" ref="F41:H41">SUM(F42:F46)</f>
        <v>24396</v>
      </c>
      <c r="G41" s="74">
        <f t="shared" si="21"/>
        <v>0</v>
      </c>
      <c r="H41" s="74">
        <f t="shared" si="21"/>
        <v>0</v>
      </c>
      <c r="I41" s="74">
        <f>SUM(I42:I46)</f>
        <v>0</v>
      </c>
      <c r="J41" s="74">
        <f aca="true" t="shared" si="22" ref="J41">SUM(J42:J46)</f>
        <v>0</v>
      </c>
      <c r="K41" s="74">
        <f>SUM(K42:K46)</f>
        <v>0</v>
      </c>
      <c r="L41" s="74">
        <f aca="true" t="shared" si="23" ref="L41:M41">SUM(L42:L46)</f>
        <v>0</v>
      </c>
      <c r="M41" s="74">
        <f t="shared" si="23"/>
        <v>0</v>
      </c>
    </row>
    <row r="42" spans="1:13" s="60" customFormat="1" ht="15">
      <c r="A42" s="61"/>
      <c r="B42" s="61" t="s">
        <v>440</v>
      </c>
      <c r="C42" s="74">
        <f aca="true" t="shared" si="24" ref="C42:C46">SUM(D42:H42)</f>
        <v>0</v>
      </c>
      <c r="D42" s="74"/>
      <c r="E42" s="75"/>
      <c r="F42" s="75"/>
      <c r="G42" s="75"/>
      <c r="H42" s="74"/>
      <c r="I42" s="74">
        <f>SUM(J42:M42)</f>
        <v>0</v>
      </c>
      <c r="J42" s="74"/>
      <c r="K42" s="75"/>
      <c r="L42" s="75"/>
      <c r="M42" s="75"/>
    </row>
    <row r="43" spans="1:13" s="60" customFormat="1" ht="15">
      <c r="A43" s="61"/>
      <c r="B43" s="61" t="s">
        <v>441</v>
      </c>
      <c r="C43" s="74">
        <f t="shared" si="24"/>
        <v>0</v>
      </c>
      <c r="D43" s="74"/>
      <c r="E43" s="75"/>
      <c r="F43" s="75"/>
      <c r="G43" s="75"/>
      <c r="H43" s="74"/>
      <c r="I43" s="74">
        <f>SUM(J43:M43)</f>
        <v>0</v>
      </c>
      <c r="J43" s="74"/>
      <c r="K43" s="75"/>
      <c r="L43" s="75"/>
      <c r="M43" s="75"/>
    </row>
    <row r="44" spans="1:13" s="60" customFormat="1" ht="15">
      <c r="A44" s="61"/>
      <c r="B44" s="61" t="s">
        <v>10</v>
      </c>
      <c r="C44" s="74">
        <f t="shared" si="24"/>
        <v>24396</v>
      </c>
      <c r="D44" s="74"/>
      <c r="E44" s="75"/>
      <c r="F44" s="75">
        <v>24396</v>
      </c>
      <c r="G44" s="75"/>
      <c r="H44" s="74"/>
      <c r="I44" s="74">
        <f>SUM(J44:M44)</f>
        <v>0</v>
      </c>
      <c r="J44" s="74"/>
      <c r="K44" s="75"/>
      <c r="L44" s="75"/>
      <c r="M44" s="75"/>
    </row>
    <row r="45" spans="1:13" s="60" customFormat="1" ht="15">
      <c r="A45" s="61"/>
      <c r="B45" s="61" t="s">
        <v>11</v>
      </c>
      <c r="C45" s="74">
        <f t="shared" si="24"/>
        <v>0</v>
      </c>
      <c r="D45" s="74"/>
      <c r="E45" s="75"/>
      <c r="F45" s="75"/>
      <c r="G45" s="75"/>
      <c r="H45" s="74"/>
      <c r="I45" s="74">
        <f>SUM(J45:M45)</f>
        <v>0</v>
      </c>
      <c r="J45" s="74"/>
      <c r="K45" s="75"/>
      <c r="L45" s="75"/>
      <c r="M45" s="75"/>
    </row>
    <row r="46" spans="1:13" s="60" customFormat="1" ht="15">
      <c r="A46" s="61"/>
      <c r="B46" s="61" t="s">
        <v>12</v>
      </c>
      <c r="C46" s="74">
        <f t="shared" si="24"/>
        <v>0</v>
      </c>
      <c r="D46" s="74"/>
      <c r="E46" s="75"/>
      <c r="F46" s="75"/>
      <c r="G46" s="75"/>
      <c r="H46" s="74"/>
      <c r="I46" s="74">
        <f>SUM(J46:M46)</f>
        <v>0</v>
      </c>
      <c r="J46" s="74"/>
      <c r="K46" s="75"/>
      <c r="L46" s="75"/>
      <c r="M46" s="75"/>
    </row>
    <row r="47" spans="1:13" s="60" customFormat="1" ht="78.75">
      <c r="A47" s="61" t="s">
        <v>442</v>
      </c>
      <c r="B47" s="61" t="s">
        <v>443</v>
      </c>
      <c r="C47" s="74">
        <f aca="true" t="shared" si="25" ref="C47:M47">SUM(C48:C50)</f>
        <v>975840</v>
      </c>
      <c r="D47" s="74">
        <f t="shared" si="25"/>
        <v>0</v>
      </c>
      <c r="E47" s="74">
        <f t="shared" si="25"/>
        <v>975840</v>
      </c>
      <c r="F47" s="74">
        <f t="shared" si="25"/>
        <v>0</v>
      </c>
      <c r="G47" s="74">
        <f t="shared" si="25"/>
        <v>0</v>
      </c>
      <c r="H47" s="74">
        <f t="shared" si="25"/>
        <v>0</v>
      </c>
      <c r="I47" s="74">
        <f t="shared" si="25"/>
        <v>0</v>
      </c>
      <c r="J47" s="74">
        <f t="shared" si="25"/>
        <v>0</v>
      </c>
      <c r="K47" s="74">
        <f t="shared" si="25"/>
        <v>0</v>
      </c>
      <c r="L47" s="74">
        <f t="shared" si="25"/>
        <v>0</v>
      </c>
      <c r="M47" s="74">
        <f t="shared" si="25"/>
        <v>0</v>
      </c>
    </row>
    <row r="48" spans="1:13" s="60" customFormat="1" ht="15">
      <c r="A48" s="61"/>
      <c r="B48" s="61" t="s">
        <v>10</v>
      </c>
      <c r="C48" s="74">
        <f aca="true" t="shared" si="26" ref="C48:C50">SUM(D48:H48)</f>
        <v>0</v>
      </c>
      <c r="D48" s="74"/>
      <c r="E48" s="75"/>
      <c r="F48" s="75"/>
      <c r="G48" s="75"/>
      <c r="H48" s="74"/>
      <c r="I48" s="74">
        <f aca="true" t="shared" si="27" ref="I48:I54">SUM(J48:M48)</f>
        <v>0</v>
      </c>
      <c r="J48" s="74"/>
      <c r="K48" s="75"/>
      <c r="L48" s="75"/>
      <c r="M48" s="75"/>
    </row>
    <row r="49" spans="1:13" s="60" customFormat="1" ht="15">
      <c r="A49" s="61"/>
      <c r="B49" s="61" t="s">
        <v>11</v>
      </c>
      <c r="C49" s="74">
        <f t="shared" si="26"/>
        <v>487920</v>
      </c>
      <c r="D49" s="74"/>
      <c r="E49" s="75">
        <v>487920</v>
      </c>
      <c r="F49" s="75"/>
      <c r="G49" s="75"/>
      <c r="H49" s="74"/>
      <c r="I49" s="74">
        <f t="shared" si="27"/>
        <v>0</v>
      </c>
      <c r="J49" s="74"/>
      <c r="K49" s="75"/>
      <c r="L49" s="75"/>
      <c r="M49" s="75"/>
    </row>
    <row r="50" spans="1:13" s="60" customFormat="1" ht="15">
      <c r="A50" s="61"/>
      <c r="B50" s="61" t="s">
        <v>12</v>
      </c>
      <c r="C50" s="74">
        <f t="shared" si="26"/>
        <v>487920</v>
      </c>
      <c r="D50" s="74"/>
      <c r="E50" s="75">
        <v>487920</v>
      </c>
      <c r="F50" s="75"/>
      <c r="G50" s="75"/>
      <c r="H50" s="74"/>
      <c r="I50" s="74">
        <f t="shared" si="27"/>
        <v>0</v>
      </c>
      <c r="J50" s="74"/>
      <c r="K50" s="75"/>
      <c r="L50" s="75"/>
      <c r="M50" s="75"/>
    </row>
    <row r="51" spans="1:13" s="60" customFormat="1" ht="15">
      <c r="A51" s="71"/>
      <c r="B51" s="71" t="s">
        <v>444</v>
      </c>
      <c r="C51" s="72">
        <f t="shared" si="17"/>
        <v>31954.9</v>
      </c>
      <c r="D51" s="72">
        <f aca="true" t="shared" si="28" ref="D51:H51">SUM(D52:D54)</f>
        <v>0</v>
      </c>
      <c r="E51" s="72">
        <f t="shared" si="28"/>
        <v>31954.9</v>
      </c>
      <c r="F51" s="72">
        <f t="shared" si="28"/>
        <v>0</v>
      </c>
      <c r="G51" s="72">
        <f t="shared" si="28"/>
        <v>0</v>
      </c>
      <c r="H51" s="72">
        <f t="shared" si="28"/>
        <v>0</v>
      </c>
      <c r="I51" s="72">
        <f t="shared" si="27"/>
        <v>9929.956</v>
      </c>
      <c r="J51" s="72">
        <f aca="true" t="shared" si="29" ref="J51:M51">SUM(J52:J54)</f>
        <v>0</v>
      </c>
      <c r="K51" s="72">
        <f t="shared" si="29"/>
        <v>7494</v>
      </c>
      <c r="L51" s="72">
        <f t="shared" si="29"/>
        <v>0</v>
      </c>
      <c r="M51" s="72">
        <f t="shared" si="29"/>
        <v>2435.956</v>
      </c>
    </row>
    <row r="52" spans="1:13" s="60" customFormat="1" ht="15">
      <c r="A52" s="61"/>
      <c r="B52" s="61" t="s">
        <v>10</v>
      </c>
      <c r="C52" s="68">
        <f t="shared" si="17"/>
        <v>12219.1</v>
      </c>
      <c r="D52" s="73">
        <f aca="true" t="shared" si="30" ref="D52:H54">SUM(D56,D64,D68,D72,D76,D84,D88,D96,D100,D104,D110,D114,D118,D122,D60,D80,D92,)</f>
        <v>0</v>
      </c>
      <c r="E52" s="75">
        <f>SUM(E56,E64,E68,E72,E76,E84,E88,E96,E100,E104,E110,E114,E118,E122,E60,E80,E92,)</f>
        <v>12219.1</v>
      </c>
      <c r="F52" s="75">
        <f t="shared" si="30"/>
        <v>0</v>
      </c>
      <c r="G52" s="75">
        <f t="shared" si="30"/>
        <v>0</v>
      </c>
      <c r="H52" s="75">
        <f t="shared" si="30"/>
        <v>0</v>
      </c>
      <c r="I52" s="68">
        <f t="shared" si="27"/>
        <v>9929.956</v>
      </c>
      <c r="J52" s="73">
        <f aca="true" t="shared" si="31" ref="J52:M54">SUM(J56,J64,J68,J72,J76,J84,J88,J96,J100,J104,J110,J114,J118,J122,J60,J80,J92,)</f>
        <v>0</v>
      </c>
      <c r="K52" s="75">
        <f>SUM(K56,K64,K68,K72,K76,K84,K88,K96,K100,K104,K110,K114,K118,K122,K60,K80,K92,)</f>
        <v>7494</v>
      </c>
      <c r="L52" s="75">
        <f aca="true" t="shared" si="32" ref="L52:M52">SUM(L56,L64,L68,L72,L76,L84,L88,L96,L100,L104,L110,L114,L118,L122,L60,L80,L92,)</f>
        <v>0</v>
      </c>
      <c r="M52" s="75">
        <f t="shared" si="32"/>
        <v>2435.956</v>
      </c>
    </row>
    <row r="53" spans="1:13" s="60" customFormat="1" ht="15">
      <c r="A53" s="61"/>
      <c r="B53" s="61" t="s">
        <v>11</v>
      </c>
      <c r="C53" s="68">
        <f t="shared" si="17"/>
        <v>12835.8</v>
      </c>
      <c r="D53" s="73">
        <f t="shared" si="30"/>
        <v>0</v>
      </c>
      <c r="E53" s="75">
        <f t="shared" si="30"/>
        <v>12835.8</v>
      </c>
      <c r="F53" s="75">
        <f t="shared" si="30"/>
        <v>0</v>
      </c>
      <c r="G53" s="75">
        <f t="shared" si="30"/>
        <v>0</v>
      </c>
      <c r="H53" s="75">
        <f t="shared" si="30"/>
        <v>0</v>
      </c>
      <c r="I53" s="68">
        <f t="shared" si="27"/>
        <v>0</v>
      </c>
      <c r="J53" s="73">
        <f t="shared" si="31"/>
        <v>0</v>
      </c>
      <c r="K53" s="75">
        <f t="shared" si="31"/>
        <v>0</v>
      </c>
      <c r="L53" s="75">
        <f t="shared" si="31"/>
        <v>0</v>
      </c>
      <c r="M53" s="75">
        <f t="shared" si="31"/>
        <v>0</v>
      </c>
    </row>
    <row r="54" spans="1:13" s="60" customFormat="1" ht="15">
      <c r="A54" s="61"/>
      <c r="B54" s="61" t="s">
        <v>12</v>
      </c>
      <c r="C54" s="68">
        <f t="shared" si="17"/>
        <v>6900</v>
      </c>
      <c r="D54" s="73">
        <f t="shared" si="30"/>
        <v>0</v>
      </c>
      <c r="E54" s="75">
        <f t="shared" si="30"/>
        <v>6900</v>
      </c>
      <c r="F54" s="75">
        <f t="shared" si="30"/>
        <v>0</v>
      </c>
      <c r="G54" s="75">
        <f t="shared" si="30"/>
        <v>0</v>
      </c>
      <c r="H54" s="75">
        <f t="shared" si="30"/>
        <v>0</v>
      </c>
      <c r="I54" s="68">
        <f t="shared" si="27"/>
        <v>0</v>
      </c>
      <c r="J54" s="73">
        <f t="shared" si="31"/>
        <v>0</v>
      </c>
      <c r="K54" s="75">
        <f t="shared" si="31"/>
        <v>0</v>
      </c>
      <c r="L54" s="75">
        <f t="shared" si="31"/>
        <v>0</v>
      </c>
      <c r="M54" s="75">
        <f t="shared" si="31"/>
        <v>0</v>
      </c>
    </row>
    <row r="55" spans="1:13" s="60" customFormat="1" ht="31.5">
      <c r="A55" s="61" t="s">
        <v>438</v>
      </c>
      <c r="B55" s="61" t="s">
        <v>445</v>
      </c>
      <c r="C55" s="68">
        <f aca="true" t="shared" si="33" ref="C55:M55">SUM(C56:C58)</f>
        <v>1116.3</v>
      </c>
      <c r="D55" s="68">
        <f t="shared" si="33"/>
        <v>0</v>
      </c>
      <c r="E55" s="77">
        <f t="shared" si="33"/>
        <v>1116.3</v>
      </c>
      <c r="F55" s="74">
        <f t="shared" si="33"/>
        <v>0</v>
      </c>
      <c r="G55" s="74">
        <f t="shared" si="33"/>
        <v>0</v>
      </c>
      <c r="H55" s="74">
        <f t="shared" si="33"/>
        <v>0</v>
      </c>
      <c r="I55" s="68">
        <f t="shared" si="33"/>
        <v>3500</v>
      </c>
      <c r="J55" s="68">
        <f t="shared" si="33"/>
        <v>0</v>
      </c>
      <c r="K55" s="77">
        <f t="shared" si="33"/>
        <v>3500</v>
      </c>
      <c r="L55" s="74">
        <f t="shared" si="33"/>
        <v>0</v>
      </c>
      <c r="M55" s="74">
        <f t="shared" si="33"/>
        <v>0</v>
      </c>
    </row>
    <row r="56" spans="1:13" s="60" customFormat="1" ht="15">
      <c r="A56" s="61"/>
      <c r="B56" s="61" t="s">
        <v>10</v>
      </c>
      <c r="C56" s="68">
        <f aca="true" t="shared" si="34" ref="C56:C74">SUM(D56:H56)</f>
        <v>1116.3</v>
      </c>
      <c r="D56" s="68"/>
      <c r="E56" s="75">
        <v>1116.3</v>
      </c>
      <c r="F56" s="75"/>
      <c r="G56" s="75"/>
      <c r="H56" s="74"/>
      <c r="I56" s="68">
        <f>SUM(J56:M56)</f>
        <v>3500</v>
      </c>
      <c r="J56" s="68"/>
      <c r="K56" s="75">
        <v>3500</v>
      </c>
      <c r="L56" s="75"/>
      <c r="M56" s="75"/>
    </row>
    <row r="57" spans="1:13" s="60" customFormat="1" ht="15">
      <c r="A57" s="61"/>
      <c r="B57" s="61" t="s">
        <v>11</v>
      </c>
      <c r="C57" s="68">
        <f t="shared" si="34"/>
        <v>0</v>
      </c>
      <c r="D57" s="68"/>
      <c r="E57" s="75"/>
      <c r="F57" s="75"/>
      <c r="G57" s="75"/>
      <c r="H57" s="74"/>
      <c r="I57" s="68">
        <f>SUM(J57:M57)</f>
        <v>0</v>
      </c>
      <c r="J57" s="68"/>
      <c r="K57" s="75"/>
      <c r="L57" s="75"/>
      <c r="M57" s="75"/>
    </row>
    <row r="58" spans="1:13" s="60" customFormat="1" ht="15">
      <c r="A58" s="61"/>
      <c r="B58" s="61" t="s">
        <v>12</v>
      </c>
      <c r="C58" s="68">
        <f t="shared" si="34"/>
        <v>0</v>
      </c>
      <c r="D58" s="68"/>
      <c r="E58" s="75"/>
      <c r="F58" s="75"/>
      <c r="G58" s="75"/>
      <c r="H58" s="74"/>
      <c r="I58" s="68">
        <f>SUM(J58:M58)</f>
        <v>0</v>
      </c>
      <c r="J58" s="68"/>
      <c r="K58" s="75"/>
      <c r="L58" s="75"/>
      <c r="M58" s="75"/>
    </row>
    <row r="59" spans="1:13" s="60" customFormat="1" ht="31.5">
      <c r="A59" s="61" t="s">
        <v>442</v>
      </c>
      <c r="B59" s="61" t="s">
        <v>446</v>
      </c>
      <c r="C59" s="68">
        <f aca="true" t="shared" si="35" ref="C59:M59">SUM(C60:C62)</f>
        <v>620.3</v>
      </c>
      <c r="D59" s="68">
        <f t="shared" si="35"/>
        <v>0</v>
      </c>
      <c r="E59" s="77">
        <f t="shared" si="35"/>
        <v>620.3</v>
      </c>
      <c r="F59" s="74">
        <f t="shared" si="35"/>
        <v>0</v>
      </c>
      <c r="G59" s="74">
        <f t="shared" si="35"/>
        <v>0</v>
      </c>
      <c r="H59" s="74">
        <f t="shared" si="35"/>
        <v>0</v>
      </c>
      <c r="I59" s="68">
        <f t="shared" si="35"/>
        <v>0</v>
      </c>
      <c r="J59" s="68">
        <f t="shared" si="35"/>
        <v>0</v>
      </c>
      <c r="K59" s="77">
        <f t="shared" si="35"/>
        <v>0</v>
      </c>
      <c r="L59" s="74">
        <f t="shared" si="35"/>
        <v>0</v>
      </c>
      <c r="M59" s="74">
        <f t="shared" si="35"/>
        <v>0</v>
      </c>
    </row>
    <row r="60" spans="1:13" s="60" customFormat="1" ht="15">
      <c r="A60" s="61"/>
      <c r="B60" s="61" t="s">
        <v>10</v>
      </c>
      <c r="C60" s="68">
        <f aca="true" t="shared" si="36" ref="C60:C62">SUM(D60:H60)</f>
        <v>620.3</v>
      </c>
      <c r="D60" s="68"/>
      <c r="E60" s="75">
        <v>620.3</v>
      </c>
      <c r="F60" s="75"/>
      <c r="G60" s="75"/>
      <c r="H60" s="74"/>
      <c r="I60" s="68">
        <f>SUM(J60:M60)</f>
        <v>0</v>
      </c>
      <c r="J60" s="68"/>
      <c r="K60" s="75"/>
      <c r="L60" s="75"/>
      <c r="M60" s="75"/>
    </row>
    <row r="61" spans="1:13" s="60" customFormat="1" ht="15">
      <c r="A61" s="61"/>
      <c r="B61" s="61" t="s">
        <v>11</v>
      </c>
      <c r="C61" s="68">
        <f t="shared" si="36"/>
        <v>0</v>
      </c>
      <c r="D61" s="68"/>
      <c r="E61" s="75"/>
      <c r="F61" s="75"/>
      <c r="G61" s="75"/>
      <c r="H61" s="74"/>
      <c r="I61" s="68">
        <f>SUM(J61:M61)</f>
        <v>0</v>
      </c>
      <c r="J61" s="68"/>
      <c r="K61" s="75"/>
      <c r="L61" s="75"/>
      <c r="M61" s="75"/>
    </row>
    <row r="62" spans="1:13" s="60" customFormat="1" ht="15">
      <c r="A62" s="61"/>
      <c r="B62" s="61" t="s">
        <v>12</v>
      </c>
      <c r="C62" s="68">
        <f t="shared" si="36"/>
        <v>0</v>
      </c>
      <c r="D62" s="68"/>
      <c r="E62" s="75"/>
      <c r="F62" s="75"/>
      <c r="G62" s="75"/>
      <c r="H62" s="74"/>
      <c r="I62" s="68">
        <f>SUM(J62:M62)</f>
        <v>0</v>
      </c>
      <c r="J62" s="68"/>
      <c r="K62" s="75"/>
      <c r="L62" s="75"/>
      <c r="M62" s="75"/>
    </row>
    <row r="63" spans="1:13" s="60" customFormat="1" ht="15">
      <c r="A63" s="61" t="s">
        <v>447</v>
      </c>
      <c r="B63" s="61" t="s">
        <v>448</v>
      </c>
      <c r="C63" s="68">
        <f aca="true" t="shared" si="37" ref="C63:M63">SUM(C64:C66)</f>
        <v>0</v>
      </c>
      <c r="D63" s="68">
        <f t="shared" si="37"/>
        <v>0</v>
      </c>
      <c r="E63" s="74">
        <f t="shared" si="37"/>
        <v>0</v>
      </c>
      <c r="F63" s="74">
        <f t="shared" si="37"/>
        <v>0</v>
      </c>
      <c r="G63" s="74">
        <f t="shared" si="37"/>
        <v>0</v>
      </c>
      <c r="H63" s="74">
        <f t="shared" si="37"/>
        <v>0</v>
      </c>
      <c r="I63" s="68">
        <f t="shared" si="37"/>
        <v>0</v>
      </c>
      <c r="J63" s="68">
        <f t="shared" si="37"/>
        <v>0</v>
      </c>
      <c r="K63" s="74">
        <f t="shared" si="37"/>
        <v>0</v>
      </c>
      <c r="L63" s="74">
        <f t="shared" si="37"/>
        <v>0</v>
      </c>
      <c r="M63" s="74">
        <f t="shared" si="37"/>
        <v>0</v>
      </c>
    </row>
    <row r="64" spans="1:13" s="60" customFormat="1" ht="15">
      <c r="A64" s="61"/>
      <c r="B64" s="61" t="s">
        <v>10</v>
      </c>
      <c r="C64" s="68">
        <f t="shared" si="34"/>
        <v>0</v>
      </c>
      <c r="D64" s="68"/>
      <c r="E64" s="75"/>
      <c r="F64" s="75"/>
      <c r="G64" s="75"/>
      <c r="H64" s="74"/>
      <c r="I64" s="68">
        <f>SUM(J64:M64)</f>
        <v>0</v>
      </c>
      <c r="J64" s="68"/>
      <c r="K64" s="75"/>
      <c r="L64" s="75"/>
      <c r="M64" s="75"/>
    </row>
    <row r="65" spans="1:13" s="60" customFormat="1" ht="15">
      <c r="A65" s="61"/>
      <c r="B65" s="61" t="s">
        <v>11</v>
      </c>
      <c r="C65" s="68">
        <f t="shared" si="34"/>
        <v>0</v>
      </c>
      <c r="D65" s="68"/>
      <c r="E65" s="75"/>
      <c r="F65" s="75"/>
      <c r="G65" s="75"/>
      <c r="H65" s="74"/>
      <c r="I65" s="68">
        <f>SUM(J65:M65)</f>
        <v>0</v>
      </c>
      <c r="J65" s="68"/>
      <c r="K65" s="75"/>
      <c r="L65" s="75"/>
      <c r="M65" s="75"/>
    </row>
    <row r="66" spans="1:13" s="60" customFormat="1" ht="15">
      <c r="A66" s="61"/>
      <c r="B66" s="61" t="s">
        <v>12</v>
      </c>
      <c r="C66" s="68">
        <f t="shared" si="34"/>
        <v>0</v>
      </c>
      <c r="D66" s="68"/>
      <c r="E66" s="75"/>
      <c r="F66" s="75"/>
      <c r="G66" s="75"/>
      <c r="H66" s="74"/>
      <c r="I66" s="68">
        <f>SUM(J66:M66)</f>
        <v>0</v>
      </c>
      <c r="J66" s="68"/>
      <c r="K66" s="75"/>
      <c r="L66" s="75"/>
      <c r="M66" s="75"/>
    </row>
    <row r="67" spans="1:13" s="60" customFormat="1" ht="15">
      <c r="A67" s="61" t="s">
        <v>449</v>
      </c>
      <c r="B67" s="61" t="s">
        <v>450</v>
      </c>
      <c r="C67" s="68">
        <f aca="true" t="shared" si="38" ref="C67:M67">SUM(C68:C70)</f>
        <v>1200</v>
      </c>
      <c r="D67" s="68">
        <f t="shared" si="38"/>
        <v>0</v>
      </c>
      <c r="E67" s="74">
        <f t="shared" si="38"/>
        <v>1200</v>
      </c>
      <c r="F67" s="74">
        <f t="shared" si="38"/>
        <v>0</v>
      </c>
      <c r="G67" s="74">
        <f t="shared" si="38"/>
        <v>0</v>
      </c>
      <c r="H67" s="74">
        <f t="shared" si="38"/>
        <v>0</v>
      </c>
      <c r="I67" s="68">
        <f t="shared" si="38"/>
        <v>1846</v>
      </c>
      <c r="J67" s="68">
        <f t="shared" si="38"/>
        <v>0</v>
      </c>
      <c r="K67" s="74">
        <f t="shared" si="38"/>
        <v>1846</v>
      </c>
      <c r="L67" s="74">
        <f t="shared" si="38"/>
        <v>0</v>
      </c>
      <c r="M67" s="74">
        <f t="shared" si="38"/>
        <v>0</v>
      </c>
    </row>
    <row r="68" spans="1:13" s="60" customFormat="1" ht="15">
      <c r="A68" s="61"/>
      <c r="B68" s="61" t="s">
        <v>10</v>
      </c>
      <c r="C68" s="68">
        <f t="shared" si="34"/>
        <v>1200</v>
      </c>
      <c r="D68" s="68"/>
      <c r="E68" s="78">
        <v>1200</v>
      </c>
      <c r="F68" s="75"/>
      <c r="G68" s="75"/>
      <c r="H68" s="74"/>
      <c r="I68" s="68">
        <f>SUM(J68:M68)</f>
        <v>1846</v>
      </c>
      <c r="J68" s="68"/>
      <c r="K68" s="78">
        <v>1846</v>
      </c>
      <c r="L68" s="75"/>
      <c r="M68" s="75"/>
    </row>
    <row r="69" spans="1:13" s="60" customFormat="1" ht="15">
      <c r="A69" s="61"/>
      <c r="B69" s="61" t="s">
        <v>11</v>
      </c>
      <c r="C69" s="68">
        <f t="shared" si="34"/>
        <v>0</v>
      </c>
      <c r="D69" s="68"/>
      <c r="E69" s="75"/>
      <c r="F69" s="75"/>
      <c r="G69" s="75"/>
      <c r="H69" s="74"/>
      <c r="I69" s="68">
        <f>SUM(J69:M69)</f>
        <v>0</v>
      </c>
      <c r="J69" s="68"/>
      <c r="K69" s="75"/>
      <c r="L69" s="75"/>
      <c r="M69" s="75"/>
    </row>
    <row r="70" spans="1:13" s="60" customFormat="1" ht="15">
      <c r="A70" s="61"/>
      <c r="B70" s="61" t="s">
        <v>12</v>
      </c>
      <c r="C70" s="68">
        <f t="shared" si="34"/>
        <v>0</v>
      </c>
      <c r="D70" s="68"/>
      <c r="E70" s="75"/>
      <c r="F70" s="75"/>
      <c r="G70" s="75"/>
      <c r="H70" s="74"/>
      <c r="I70" s="68">
        <f>SUM(J70:M70)</f>
        <v>0</v>
      </c>
      <c r="J70" s="68"/>
      <c r="K70" s="75"/>
      <c r="L70" s="75"/>
      <c r="M70" s="75"/>
    </row>
    <row r="71" spans="1:13" s="60" customFormat="1" ht="15">
      <c r="A71" s="61" t="s">
        <v>451</v>
      </c>
      <c r="B71" s="61" t="s">
        <v>452</v>
      </c>
      <c r="C71" s="68">
        <f aca="true" t="shared" si="39" ref="C71:M71">SUM(C72:C74)</f>
        <v>3380.8</v>
      </c>
      <c r="D71" s="68">
        <f t="shared" si="39"/>
        <v>0</v>
      </c>
      <c r="E71" s="74">
        <f t="shared" si="39"/>
        <v>3380.8</v>
      </c>
      <c r="F71" s="74">
        <f t="shared" si="39"/>
        <v>0</v>
      </c>
      <c r="G71" s="74">
        <f t="shared" si="39"/>
        <v>0</v>
      </c>
      <c r="H71" s="74">
        <f t="shared" si="39"/>
        <v>0</v>
      </c>
      <c r="I71" s="68">
        <f t="shared" si="39"/>
        <v>854</v>
      </c>
      <c r="J71" s="68">
        <f t="shared" si="39"/>
        <v>0</v>
      </c>
      <c r="K71" s="74">
        <f t="shared" si="39"/>
        <v>854</v>
      </c>
      <c r="L71" s="74">
        <f t="shared" si="39"/>
        <v>0</v>
      </c>
      <c r="M71" s="74">
        <f t="shared" si="39"/>
        <v>0</v>
      </c>
    </row>
    <row r="72" spans="1:13" s="60" customFormat="1" ht="15">
      <c r="A72" s="61"/>
      <c r="B72" s="61" t="s">
        <v>10</v>
      </c>
      <c r="C72" s="68">
        <f t="shared" si="34"/>
        <v>0</v>
      </c>
      <c r="D72" s="68"/>
      <c r="E72" s="75"/>
      <c r="F72" s="75"/>
      <c r="G72" s="75"/>
      <c r="H72" s="74"/>
      <c r="I72" s="68">
        <f>SUM(J72:M72)</f>
        <v>854</v>
      </c>
      <c r="J72" s="68"/>
      <c r="K72" s="75">
        <v>854</v>
      </c>
      <c r="L72" s="75"/>
      <c r="M72" s="75"/>
    </row>
    <row r="73" spans="1:13" s="60" customFormat="1" ht="15">
      <c r="A73" s="61"/>
      <c r="B73" s="61" t="s">
        <v>11</v>
      </c>
      <c r="C73" s="68">
        <f t="shared" si="34"/>
        <v>3380.8</v>
      </c>
      <c r="D73" s="68"/>
      <c r="E73" s="78">
        <v>3380.8</v>
      </c>
      <c r="F73" s="75"/>
      <c r="G73" s="75"/>
      <c r="H73" s="74"/>
      <c r="I73" s="68">
        <f>SUM(J73:M73)</f>
        <v>0</v>
      </c>
      <c r="J73" s="68"/>
      <c r="K73" s="78"/>
      <c r="L73" s="75"/>
      <c r="M73" s="75"/>
    </row>
    <row r="74" spans="1:13" s="60" customFormat="1" ht="15">
      <c r="A74" s="61"/>
      <c r="B74" s="61" t="s">
        <v>12</v>
      </c>
      <c r="C74" s="68">
        <f t="shared" si="34"/>
        <v>0</v>
      </c>
      <c r="D74" s="68"/>
      <c r="E74" s="75"/>
      <c r="F74" s="75"/>
      <c r="G74" s="75"/>
      <c r="H74" s="74"/>
      <c r="I74" s="68">
        <f>SUM(J74:M74)</f>
        <v>0</v>
      </c>
      <c r="J74" s="68"/>
      <c r="K74" s="75"/>
      <c r="L74" s="75"/>
      <c r="M74" s="75"/>
    </row>
    <row r="75" spans="1:13" s="60" customFormat="1" ht="15">
      <c r="A75" s="61" t="s">
        <v>453</v>
      </c>
      <c r="B75" s="61" t="s">
        <v>454</v>
      </c>
      <c r="C75" s="68">
        <f aca="true" t="shared" si="40" ref="C75:M75">SUM(C76:C78)</f>
        <v>2000</v>
      </c>
      <c r="D75" s="68">
        <f t="shared" si="40"/>
        <v>0</v>
      </c>
      <c r="E75" s="74">
        <f t="shared" si="40"/>
        <v>2000</v>
      </c>
      <c r="F75" s="74">
        <f t="shared" si="40"/>
        <v>0</v>
      </c>
      <c r="G75" s="74">
        <f t="shared" si="40"/>
        <v>0</v>
      </c>
      <c r="H75" s="74">
        <f t="shared" si="40"/>
        <v>0</v>
      </c>
      <c r="I75" s="68">
        <f t="shared" si="40"/>
        <v>0</v>
      </c>
      <c r="J75" s="68">
        <f t="shared" si="40"/>
        <v>0</v>
      </c>
      <c r="K75" s="74">
        <f t="shared" si="40"/>
        <v>0</v>
      </c>
      <c r="L75" s="74">
        <f t="shared" si="40"/>
        <v>0</v>
      </c>
      <c r="M75" s="74">
        <f t="shared" si="40"/>
        <v>0</v>
      </c>
    </row>
    <row r="76" spans="1:13" s="60" customFormat="1" ht="15">
      <c r="A76" s="61"/>
      <c r="B76" s="61" t="s">
        <v>10</v>
      </c>
      <c r="C76" s="68">
        <f aca="true" t="shared" si="41" ref="C76:C102">SUM(D76:H76)</f>
        <v>0</v>
      </c>
      <c r="D76" s="68"/>
      <c r="E76" s="75"/>
      <c r="F76" s="75"/>
      <c r="G76" s="75"/>
      <c r="H76" s="74"/>
      <c r="I76" s="68">
        <f>SUM(J76:M76)</f>
        <v>0</v>
      </c>
      <c r="J76" s="68"/>
      <c r="K76" s="75"/>
      <c r="L76" s="75"/>
      <c r="M76" s="75"/>
    </row>
    <row r="77" spans="1:13" s="60" customFormat="1" ht="15">
      <c r="A77" s="61"/>
      <c r="B77" s="61" t="s">
        <v>11</v>
      </c>
      <c r="C77" s="68">
        <f t="shared" si="41"/>
        <v>2000</v>
      </c>
      <c r="D77" s="68"/>
      <c r="E77" s="78">
        <v>2000</v>
      </c>
      <c r="F77" s="75"/>
      <c r="G77" s="75"/>
      <c r="H77" s="74"/>
      <c r="I77" s="68">
        <f>SUM(J77:M77)</f>
        <v>0</v>
      </c>
      <c r="J77" s="68"/>
      <c r="K77" s="78"/>
      <c r="L77" s="75"/>
      <c r="M77" s="75"/>
    </row>
    <row r="78" spans="1:13" s="60" customFormat="1" ht="15">
      <c r="A78" s="61"/>
      <c r="B78" s="61" t="s">
        <v>12</v>
      </c>
      <c r="C78" s="68">
        <f t="shared" si="41"/>
        <v>0</v>
      </c>
      <c r="D78" s="68"/>
      <c r="E78" s="75"/>
      <c r="F78" s="75"/>
      <c r="G78" s="75"/>
      <c r="H78" s="74"/>
      <c r="I78" s="68">
        <f>SUM(J78:M78)</f>
        <v>0</v>
      </c>
      <c r="J78" s="68"/>
      <c r="K78" s="75"/>
      <c r="L78" s="75"/>
      <c r="M78" s="75"/>
    </row>
    <row r="79" spans="1:13" s="60" customFormat="1" ht="31.5">
      <c r="A79" s="61" t="s">
        <v>455</v>
      </c>
      <c r="B79" s="61" t="s">
        <v>456</v>
      </c>
      <c r="C79" s="68">
        <f aca="true" t="shared" si="42" ref="C79:M79">SUM(C80:C82)</f>
        <v>449.8</v>
      </c>
      <c r="D79" s="68">
        <f t="shared" si="42"/>
        <v>0</v>
      </c>
      <c r="E79" s="74">
        <f t="shared" si="42"/>
        <v>449.8</v>
      </c>
      <c r="F79" s="74">
        <f t="shared" si="42"/>
        <v>0</v>
      </c>
      <c r="G79" s="74">
        <f t="shared" si="42"/>
        <v>0</v>
      </c>
      <c r="H79" s="74">
        <f t="shared" si="42"/>
        <v>0</v>
      </c>
      <c r="I79" s="68">
        <f t="shared" si="42"/>
        <v>0</v>
      </c>
      <c r="J79" s="68">
        <f t="shared" si="42"/>
        <v>0</v>
      </c>
      <c r="K79" s="74">
        <f t="shared" si="42"/>
        <v>0</v>
      </c>
      <c r="L79" s="74">
        <f t="shared" si="42"/>
        <v>0</v>
      </c>
      <c r="M79" s="74">
        <f t="shared" si="42"/>
        <v>0</v>
      </c>
    </row>
    <row r="80" spans="1:13" s="60" customFormat="1" ht="15">
      <c r="A80" s="61"/>
      <c r="B80" s="61" t="s">
        <v>10</v>
      </c>
      <c r="C80" s="68">
        <f aca="true" t="shared" si="43" ref="C80:C82">SUM(D80:H80)</f>
        <v>0</v>
      </c>
      <c r="D80" s="68"/>
      <c r="E80" s="75"/>
      <c r="F80" s="75"/>
      <c r="G80" s="75"/>
      <c r="H80" s="74"/>
      <c r="I80" s="68">
        <f>SUM(J80:M80)</f>
        <v>0</v>
      </c>
      <c r="J80" s="68"/>
      <c r="K80" s="75"/>
      <c r="L80" s="75"/>
      <c r="M80" s="75"/>
    </row>
    <row r="81" spans="1:13" s="60" customFormat="1" ht="15">
      <c r="A81" s="61"/>
      <c r="B81" s="61" t="s">
        <v>11</v>
      </c>
      <c r="C81" s="68">
        <f t="shared" si="43"/>
        <v>449.8</v>
      </c>
      <c r="D81" s="68"/>
      <c r="E81" s="78">
        <v>449.8</v>
      </c>
      <c r="F81" s="75"/>
      <c r="G81" s="75"/>
      <c r="H81" s="74"/>
      <c r="I81" s="68">
        <f>SUM(J81:M81)</f>
        <v>0</v>
      </c>
      <c r="J81" s="68"/>
      <c r="K81" s="78"/>
      <c r="L81" s="75"/>
      <c r="M81" s="75"/>
    </row>
    <row r="82" spans="1:13" s="60" customFormat="1" ht="15">
      <c r="A82" s="61"/>
      <c r="B82" s="61" t="s">
        <v>12</v>
      </c>
      <c r="C82" s="68">
        <f t="shared" si="43"/>
        <v>0</v>
      </c>
      <c r="D82" s="68"/>
      <c r="E82" s="75"/>
      <c r="F82" s="75"/>
      <c r="G82" s="75"/>
      <c r="H82" s="74"/>
      <c r="I82" s="68">
        <f>SUM(J82:M82)</f>
        <v>0</v>
      </c>
      <c r="J82" s="68"/>
      <c r="K82" s="75"/>
      <c r="L82" s="75"/>
      <c r="M82" s="75"/>
    </row>
    <row r="83" spans="1:13" s="60" customFormat="1" ht="15">
      <c r="A83" s="61" t="s">
        <v>457</v>
      </c>
      <c r="B83" s="61" t="s">
        <v>458</v>
      </c>
      <c r="C83" s="68">
        <f aca="true" t="shared" si="44" ref="C83:M83">SUM(C84:C86)</f>
        <v>3000</v>
      </c>
      <c r="D83" s="68">
        <f t="shared" si="44"/>
        <v>0</v>
      </c>
      <c r="E83" s="74">
        <f t="shared" si="44"/>
        <v>3000</v>
      </c>
      <c r="F83" s="74">
        <f t="shared" si="44"/>
        <v>0</v>
      </c>
      <c r="G83" s="74">
        <f t="shared" si="44"/>
        <v>0</v>
      </c>
      <c r="H83" s="74">
        <f t="shared" si="44"/>
        <v>0</v>
      </c>
      <c r="I83" s="68">
        <f t="shared" si="44"/>
        <v>252</v>
      </c>
      <c r="J83" s="68">
        <f t="shared" si="44"/>
        <v>0</v>
      </c>
      <c r="K83" s="74">
        <f t="shared" si="44"/>
        <v>252</v>
      </c>
      <c r="L83" s="74">
        <f t="shared" si="44"/>
        <v>0</v>
      </c>
      <c r="M83" s="74">
        <f t="shared" si="44"/>
        <v>0</v>
      </c>
    </row>
    <row r="84" spans="1:13" s="60" customFormat="1" ht="15">
      <c r="A84" s="61"/>
      <c r="B84" s="61" t="s">
        <v>10</v>
      </c>
      <c r="C84" s="68">
        <f t="shared" si="41"/>
        <v>2800</v>
      </c>
      <c r="D84" s="68"/>
      <c r="E84" s="78">
        <v>2800</v>
      </c>
      <c r="F84" s="75"/>
      <c r="G84" s="75"/>
      <c r="H84" s="74"/>
      <c r="I84" s="68">
        <f>SUM(J84:M84)</f>
        <v>252</v>
      </c>
      <c r="J84" s="68"/>
      <c r="K84" s="78">
        <v>252</v>
      </c>
      <c r="L84" s="75"/>
      <c r="M84" s="75"/>
    </row>
    <row r="85" spans="1:13" s="60" customFormat="1" ht="15">
      <c r="A85" s="61"/>
      <c r="B85" s="61" t="s">
        <v>11</v>
      </c>
      <c r="C85" s="68">
        <f t="shared" si="41"/>
        <v>200</v>
      </c>
      <c r="D85" s="68"/>
      <c r="E85" s="78">
        <v>200</v>
      </c>
      <c r="F85" s="75"/>
      <c r="G85" s="75"/>
      <c r="H85" s="74"/>
      <c r="I85" s="68">
        <f>SUM(J85:M85)</f>
        <v>0</v>
      </c>
      <c r="J85" s="68"/>
      <c r="K85" s="78"/>
      <c r="L85" s="75"/>
      <c r="M85" s="75"/>
    </row>
    <row r="86" spans="1:13" s="60" customFormat="1" ht="15">
      <c r="A86" s="61"/>
      <c r="B86" s="61" t="s">
        <v>12</v>
      </c>
      <c r="C86" s="68">
        <f t="shared" si="41"/>
        <v>0</v>
      </c>
      <c r="D86" s="68"/>
      <c r="E86" s="75"/>
      <c r="F86" s="75"/>
      <c r="G86" s="75"/>
      <c r="H86" s="74"/>
      <c r="I86" s="68">
        <f>SUM(J86:M86)</f>
        <v>0</v>
      </c>
      <c r="J86" s="68"/>
      <c r="K86" s="75"/>
      <c r="L86" s="75"/>
      <c r="M86" s="75"/>
    </row>
    <row r="87" spans="1:13" s="60" customFormat="1" ht="31.5">
      <c r="A87" s="61" t="s">
        <v>459</v>
      </c>
      <c r="B87" s="61" t="s">
        <v>460</v>
      </c>
      <c r="C87" s="68">
        <f aca="true" t="shared" si="45" ref="C87:M87">SUM(C88:C90)</f>
        <v>2200</v>
      </c>
      <c r="D87" s="68">
        <f t="shared" si="45"/>
        <v>0</v>
      </c>
      <c r="E87" s="74">
        <f t="shared" si="45"/>
        <v>2200</v>
      </c>
      <c r="F87" s="74">
        <f t="shared" si="45"/>
        <v>0</v>
      </c>
      <c r="G87" s="74">
        <f t="shared" si="45"/>
        <v>0</v>
      </c>
      <c r="H87" s="74">
        <f t="shared" si="45"/>
        <v>0</v>
      </c>
      <c r="I87" s="68">
        <f t="shared" si="45"/>
        <v>0</v>
      </c>
      <c r="J87" s="68">
        <f t="shared" si="45"/>
        <v>0</v>
      </c>
      <c r="K87" s="74">
        <f t="shared" si="45"/>
        <v>0</v>
      </c>
      <c r="L87" s="74">
        <f t="shared" si="45"/>
        <v>0</v>
      </c>
      <c r="M87" s="74">
        <f t="shared" si="45"/>
        <v>0</v>
      </c>
    </row>
    <row r="88" spans="1:13" s="60" customFormat="1" ht="15">
      <c r="A88" s="61"/>
      <c r="B88" s="61" t="s">
        <v>10</v>
      </c>
      <c r="C88" s="68">
        <f t="shared" si="41"/>
        <v>0</v>
      </c>
      <c r="D88" s="68"/>
      <c r="E88" s="75"/>
      <c r="F88" s="75"/>
      <c r="G88" s="75"/>
      <c r="H88" s="74"/>
      <c r="I88" s="68">
        <f>SUM(J88:M88)</f>
        <v>0</v>
      </c>
      <c r="J88" s="68"/>
      <c r="K88" s="75"/>
      <c r="L88" s="75"/>
      <c r="M88" s="75"/>
    </row>
    <row r="89" spans="1:13" s="60" customFormat="1" ht="15">
      <c r="A89" s="61"/>
      <c r="B89" s="61" t="s">
        <v>11</v>
      </c>
      <c r="C89" s="68">
        <f t="shared" si="41"/>
        <v>0</v>
      </c>
      <c r="D89" s="68"/>
      <c r="E89" s="75"/>
      <c r="F89" s="75"/>
      <c r="G89" s="75"/>
      <c r="H89" s="74"/>
      <c r="I89" s="68">
        <f>SUM(J89:M89)</f>
        <v>0</v>
      </c>
      <c r="J89" s="68"/>
      <c r="K89" s="75"/>
      <c r="L89" s="75"/>
      <c r="M89" s="75"/>
    </row>
    <row r="90" spans="1:13" s="60" customFormat="1" ht="15">
      <c r="A90" s="61"/>
      <c r="B90" s="61" t="s">
        <v>12</v>
      </c>
      <c r="C90" s="68">
        <f t="shared" si="41"/>
        <v>2200</v>
      </c>
      <c r="D90" s="68"/>
      <c r="E90" s="78">
        <v>2200</v>
      </c>
      <c r="F90" s="75"/>
      <c r="G90" s="75"/>
      <c r="H90" s="74"/>
      <c r="I90" s="68">
        <f>SUM(J90:M90)</f>
        <v>0</v>
      </c>
      <c r="J90" s="68"/>
      <c r="K90" s="78"/>
      <c r="L90" s="75"/>
      <c r="M90" s="75"/>
    </row>
    <row r="91" spans="1:13" s="60" customFormat="1" ht="31.5">
      <c r="A91" s="61" t="s">
        <v>461</v>
      </c>
      <c r="B91" s="61" t="s">
        <v>462</v>
      </c>
      <c r="C91" s="68">
        <f aca="true" t="shared" si="46" ref="C91:M91">SUM(C92:C94)</f>
        <v>682.7</v>
      </c>
      <c r="D91" s="68">
        <f t="shared" si="46"/>
        <v>0</v>
      </c>
      <c r="E91" s="74">
        <f t="shared" si="46"/>
        <v>682.7</v>
      </c>
      <c r="F91" s="74">
        <f t="shared" si="46"/>
        <v>0</v>
      </c>
      <c r="G91" s="74">
        <f t="shared" si="46"/>
        <v>0</v>
      </c>
      <c r="H91" s="74">
        <f t="shared" si="46"/>
        <v>0</v>
      </c>
      <c r="I91" s="68">
        <f t="shared" si="46"/>
        <v>0</v>
      </c>
      <c r="J91" s="68">
        <f t="shared" si="46"/>
        <v>0</v>
      </c>
      <c r="K91" s="74">
        <f t="shared" si="46"/>
        <v>0</v>
      </c>
      <c r="L91" s="74">
        <f t="shared" si="46"/>
        <v>0</v>
      </c>
      <c r="M91" s="74">
        <f t="shared" si="46"/>
        <v>0</v>
      </c>
    </row>
    <row r="92" spans="1:13" s="60" customFormat="1" ht="15">
      <c r="A92" s="61"/>
      <c r="B92" s="61" t="s">
        <v>10</v>
      </c>
      <c r="C92" s="68">
        <f aca="true" t="shared" si="47" ref="C92:C94">SUM(D92:H92)</f>
        <v>682.7</v>
      </c>
      <c r="D92" s="68"/>
      <c r="E92" s="78">
        <v>682.7</v>
      </c>
      <c r="F92" s="75"/>
      <c r="G92" s="75"/>
      <c r="H92" s="74"/>
      <c r="I92" s="68">
        <f>SUM(J92:M92)</f>
        <v>0</v>
      </c>
      <c r="J92" s="68"/>
      <c r="K92" s="78"/>
      <c r="L92" s="75"/>
      <c r="M92" s="75"/>
    </row>
    <row r="93" spans="1:13" s="60" customFormat="1" ht="15">
      <c r="A93" s="61"/>
      <c r="B93" s="61" t="s">
        <v>11</v>
      </c>
      <c r="C93" s="68">
        <f t="shared" si="47"/>
        <v>0</v>
      </c>
      <c r="D93" s="68"/>
      <c r="E93" s="75"/>
      <c r="F93" s="75"/>
      <c r="G93" s="75"/>
      <c r="H93" s="74"/>
      <c r="I93" s="68">
        <f>SUM(J93:M93)</f>
        <v>0</v>
      </c>
      <c r="J93" s="68"/>
      <c r="K93" s="75"/>
      <c r="L93" s="75"/>
      <c r="M93" s="75"/>
    </row>
    <row r="94" spans="1:13" s="60" customFormat="1" ht="15">
      <c r="A94" s="61"/>
      <c r="B94" s="61" t="s">
        <v>12</v>
      </c>
      <c r="C94" s="68">
        <f t="shared" si="47"/>
        <v>0</v>
      </c>
      <c r="D94" s="68"/>
      <c r="E94" s="75"/>
      <c r="F94" s="75"/>
      <c r="G94" s="75"/>
      <c r="H94" s="74"/>
      <c r="I94" s="68">
        <f>SUM(J94:M94)</f>
        <v>0</v>
      </c>
      <c r="J94" s="68"/>
      <c r="K94" s="75"/>
      <c r="L94" s="75"/>
      <c r="M94" s="75"/>
    </row>
    <row r="95" spans="1:13" s="60" customFormat="1" ht="31.5">
      <c r="A95" s="61" t="s">
        <v>463</v>
      </c>
      <c r="B95" s="61" t="s">
        <v>464</v>
      </c>
      <c r="C95" s="68">
        <f aca="true" t="shared" si="48" ref="C95:M95">SUM(C96:C98)</f>
        <v>649.8</v>
      </c>
      <c r="D95" s="68">
        <f t="shared" si="48"/>
        <v>0</v>
      </c>
      <c r="E95" s="74">
        <f t="shared" si="48"/>
        <v>649.8</v>
      </c>
      <c r="F95" s="74">
        <f t="shared" si="48"/>
        <v>0</v>
      </c>
      <c r="G95" s="74">
        <f t="shared" si="48"/>
        <v>0</v>
      </c>
      <c r="H95" s="74">
        <f t="shared" si="48"/>
        <v>0</v>
      </c>
      <c r="I95" s="68">
        <f t="shared" si="48"/>
        <v>0</v>
      </c>
      <c r="J95" s="68">
        <f t="shared" si="48"/>
        <v>0</v>
      </c>
      <c r="K95" s="74">
        <f t="shared" si="48"/>
        <v>0</v>
      </c>
      <c r="L95" s="74">
        <f t="shared" si="48"/>
        <v>0</v>
      </c>
      <c r="M95" s="74">
        <f t="shared" si="48"/>
        <v>0</v>
      </c>
    </row>
    <row r="96" spans="1:13" s="60" customFormat="1" ht="15">
      <c r="A96" s="61"/>
      <c r="B96" s="61" t="s">
        <v>10</v>
      </c>
      <c r="C96" s="68">
        <f t="shared" si="41"/>
        <v>649.8</v>
      </c>
      <c r="D96" s="68"/>
      <c r="E96" s="78">
        <v>649.8</v>
      </c>
      <c r="F96" s="75"/>
      <c r="G96" s="75"/>
      <c r="H96" s="74"/>
      <c r="I96" s="68">
        <f>SUM(J96:M96)</f>
        <v>0</v>
      </c>
      <c r="J96" s="68"/>
      <c r="K96" s="78"/>
      <c r="L96" s="75"/>
      <c r="M96" s="75"/>
    </row>
    <row r="97" spans="1:13" s="60" customFormat="1" ht="15">
      <c r="A97" s="61"/>
      <c r="B97" s="61" t="s">
        <v>11</v>
      </c>
      <c r="C97" s="68">
        <f t="shared" si="41"/>
        <v>0</v>
      </c>
      <c r="D97" s="68"/>
      <c r="E97" s="75"/>
      <c r="F97" s="75"/>
      <c r="G97" s="75"/>
      <c r="H97" s="74"/>
      <c r="I97" s="68">
        <f>SUM(J97:M97)</f>
        <v>0</v>
      </c>
      <c r="J97" s="68"/>
      <c r="K97" s="75"/>
      <c r="L97" s="75"/>
      <c r="M97" s="75"/>
    </row>
    <row r="98" spans="1:13" s="60" customFormat="1" ht="15">
      <c r="A98" s="61"/>
      <c r="B98" s="61" t="s">
        <v>12</v>
      </c>
      <c r="C98" s="68">
        <f t="shared" si="41"/>
        <v>0</v>
      </c>
      <c r="D98" s="68"/>
      <c r="E98" s="75"/>
      <c r="F98" s="75"/>
      <c r="G98" s="75"/>
      <c r="H98" s="74"/>
      <c r="I98" s="68">
        <f>SUM(J98:M98)</f>
        <v>0</v>
      </c>
      <c r="J98" s="68"/>
      <c r="K98" s="75"/>
      <c r="L98" s="75"/>
      <c r="M98" s="75"/>
    </row>
    <row r="99" spans="1:13" s="60" customFormat="1" ht="31.5">
      <c r="A99" s="61" t="s">
        <v>465</v>
      </c>
      <c r="B99" s="61" t="s">
        <v>466</v>
      </c>
      <c r="C99" s="68">
        <f aca="true" t="shared" si="49" ref="C99:M99">SUM(C100:C102)</f>
        <v>800</v>
      </c>
      <c r="D99" s="68">
        <f t="shared" si="49"/>
        <v>0</v>
      </c>
      <c r="E99" s="74">
        <f t="shared" si="49"/>
        <v>800</v>
      </c>
      <c r="F99" s="74">
        <f t="shared" si="49"/>
        <v>0</v>
      </c>
      <c r="G99" s="74">
        <f t="shared" si="49"/>
        <v>0</v>
      </c>
      <c r="H99" s="74">
        <f t="shared" si="49"/>
        <v>0</v>
      </c>
      <c r="I99" s="68">
        <f t="shared" si="49"/>
        <v>0</v>
      </c>
      <c r="J99" s="68">
        <f t="shared" si="49"/>
        <v>0</v>
      </c>
      <c r="K99" s="74">
        <f t="shared" si="49"/>
        <v>0</v>
      </c>
      <c r="L99" s="74">
        <f t="shared" si="49"/>
        <v>0</v>
      </c>
      <c r="M99" s="74">
        <f t="shared" si="49"/>
        <v>0</v>
      </c>
    </row>
    <row r="100" spans="1:13" s="60" customFormat="1" ht="15">
      <c r="A100" s="61"/>
      <c r="B100" s="61" t="s">
        <v>10</v>
      </c>
      <c r="C100" s="68">
        <f t="shared" si="41"/>
        <v>0</v>
      </c>
      <c r="D100" s="68"/>
      <c r="E100" s="75"/>
      <c r="F100" s="75"/>
      <c r="G100" s="75"/>
      <c r="H100" s="74"/>
      <c r="I100" s="68">
        <f>SUM(J100:M100)</f>
        <v>0</v>
      </c>
      <c r="J100" s="68"/>
      <c r="K100" s="75"/>
      <c r="L100" s="75"/>
      <c r="M100" s="75"/>
    </row>
    <row r="101" spans="1:13" s="60" customFormat="1" ht="15">
      <c r="A101" s="61"/>
      <c r="B101" s="61" t="s">
        <v>11</v>
      </c>
      <c r="C101" s="68">
        <f t="shared" si="41"/>
        <v>0</v>
      </c>
      <c r="D101" s="68"/>
      <c r="E101" s="75"/>
      <c r="F101" s="75"/>
      <c r="G101" s="75"/>
      <c r="H101" s="74"/>
      <c r="I101" s="68">
        <f>SUM(J101:M101)</f>
        <v>0</v>
      </c>
      <c r="J101" s="68"/>
      <c r="K101" s="75"/>
      <c r="L101" s="75"/>
      <c r="M101" s="75"/>
    </row>
    <row r="102" spans="1:13" s="60" customFormat="1" ht="15">
      <c r="A102" s="61"/>
      <c r="B102" s="61" t="s">
        <v>12</v>
      </c>
      <c r="C102" s="68">
        <f t="shared" si="41"/>
        <v>800</v>
      </c>
      <c r="D102" s="68"/>
      <c r="E102" s="78">
        <v>800</v>
      </c>
      <c r="F102" s="75"/>
      <c r="G102" s="75"/>
      <c r="H102" s="74"/>
      <c r="I102" s="68">
        <f>SUM(J102:M102)</f>
        <v>0</v>
      </c>
      <c r="J102" s="68"/>
      <c r="K102" s="78"/>
      <c r="L102" s="75"/>
      <c r="M102" s="75"/>
    </row>
    <row r="103" spans="1:13" s="60" customFormat="1" ht="31.5">
      <c r="A103" s="61" t="s">
        <v>467</v>
      </c>
      <c r="B103" s="61" t="s">
        <v>468</v>
      </c>
      <c r="C103" s="68">
        <f aca="true" t="shared" si="50" ref="C103:M103">SUM(C104:C106)</f>
        <v>1050</v>
      </c>
      <c r="D103" s="68">
        <f t="shared" si="50"/>
        <v>0</v>
      </c>
      <c r="E103" s="74">
        <f t="shared" si="50"/>
        <v>1050</v>
      </c>
      <c r="F103" s="74">
        <f t="shared" si="50"/>
        <v>0</v>
      </c>
      <c r="G103" s="74">
        <f t="shared" si="50"/>
        <v>0</v>
      </c>
      <c r="H103" s="74">
        <f t="shared" si="50"/>
        <v>0</v>
      </c>
      <c r="I103" s="68">
        <f t="shared" si="50"/>
        <v>0</v>
      </c>
      <c r="J103" s="68">
        <f t="shared" si="50"/>
        <v>0</v>
      </c>
      <c r="K103" s="74">
        <f t="shared" si="50"/>
        <v>0</v>
      </c>
      <c r="L103" s="74">
        <f t="shared" si="50"/>
        <v>0</v>
      </c>
      <c r="M103" s="74">
        <f t="shared" si="50"/>
        <v>0</v>
      </c>
    </row>
    <row r="104" spans="1:13" s="60" customFormat="1" ht="15">
      <c r="A104" s="61"/>
      <c r="B104" s="61" t="s">
        <v>10</v>
      </c>
      <c r="C104" s="68">
        <f aca="true" t="shared" si="51" ref="C104:C131">SUM(D104:H104)</f>
        <v>0</v>
      </c>
      <c r="D104" s="68"/>
      <c r="E104" s="75"/>
      <c r="F104" s="75"/>
      <c r="G104" s="75"/>
      <c r="H104" s="74"/>
      <c r="I104" s="68">
        <f>SUM(J104:M104)</f>
        <v>0</v>
      </c>
      <c r="J104" s="68"/>
      <c r="K104" s="75"/>
      <c r="L104" s="75"/>
      <c r="M104" s="75"/>
    </row>
    <row r="105" spans="1:13" s="60" customFormat="1" ht="15">
      <c r="A105" s="61"/>
      <c r="B105" s="61" t="s">
        <v>11</v>
      </c>
      <c r="C105" s="68">
        <f t="shared" si="51"/>
        <v>250</v>
      </c>
      <c r="D105" s="68"/>
      <c r="E105" s="78">
        <v>250</v>
      </c>
      <c r="F105" s="75"/>
      <c r="G105" s="75"/>
      <c r="H105" s="74"/>
      <c r="I105" s="68">
        <f>SUM(J105:M105)</f>
        <v>0</v>
      </c>
      <c r="J105" s="68"/>
      <c r="K105" s="78"/>
      <c r="L105" s="75"/>
      <c r="M105" s="75"/>
    </row>
    <row r="106" spans="1:13" s="60" customFormat="1" ht="15">
      <c r="A106" s="61"/>
      <c r="B106" s="61" t="s">
        <v>12</v>
      </c>
      <c r="C106" s="68">
        <f t="shared" si="51"/>
        <v>800</v>
      </c>
      <c r="D106" s="68"/>
      <c r="E106" s="78">
        <v>800</v>
      </c>
      <c r="F106" s="75"/>
      <c r="G106" s="75"/>
      <c r="H106" s="74"/>
      <c r="I106" s="68">
        <f>SUM(J106:M106)</f>
        <v>0</v>
      </c>
      <c r="J106" s="68"/>
      <c r="K106" s="78"/>
      <c r="L106" s="75"/>
      <c r="M106" s="75"/>
    </row>
    <row r="107" spans="1:13" s="60" customFormat="1" ht="31.5">
      <c r="A107" s="61" t="s">
        <v>469</v>
      </c>
      <c r="B107" s="61" t="s">
        <v>470</v>
      </c>
      <c r="C107" s="68">
        <f>SUM(C108:C112)</f>
        <v>700</v>
      </c>
      <c r="D107" s="68">
        <f aca="true" t="shared" si="52" ref="D107">SUM(D108:D112)</f>
        <v>0</v>
      </c>
      <c r="E107" s="74">
        <f>SUM(E108:E112)</f>
        <v>700</v>
      </c>
      <c r="F107" s="74">
        <f aca="true" t="shared" si="53" ref="F107:H107">SUM(F108:F112)</f>
        <v>0</v>
      </c>
      <c r="G107" s="74">
        <f t="shared" si="53"/>
        <v>0</v>
      </c>
      <c r="H107" s="74">
        <f t="shared" si="53"/>
        <v>0</v>
      </c>
      <c r="I107" s="68">
        <f>SUM(I108:I112)</f>
        <v>0</v>
      </c>
      <c r="J107" s="68">
        <f aca="true" t="shared" si="54" ref="J107">SUM(J108:J112)</f>
        <v>0</v>
      </c>
      <c r="K107" s="74">
        <f>SUM(K108:K112)</f>
        <v>0</v>
      </c>
      <c r="L107" s="74">
        <f aca="true" t="shared" si="55" ref="L107:M107">SUM(L108:L112)</f>
        <v>0</v>
      </c>
      <c r="M107" s="74">
        <f t="shared" si="55"/>
        <v>0</v>
      </c>
    </row>
    <row r="108" spans="1:13" s="60" customFormat="1" ht="15">
      <c r="A108" s="61"/>
      <c r="B108" s="61" t="s">
        <v>440</v>
      </c>
      <c r="C108" s="68">
        <f t="shared" si="51"/>
        <v>0</v>
      </c>
      <c r="D108" s="68"/>
      <c r="E108" s="75"/>
      <c r="F108" s="75"/>
      <c r="G108" s="75"/>
      <c r="H108" s="74"/>
      <c r="I108" s="68">
        <f>SUM(J108:M108)</f>
        <v>0</v>
      </c>
      <c r="J108" s="68"/>
      <c r="K108" s="75"/>
      <c r="L108" s="75"/>
      <c r="M108" s="75"/>
    </row>
    <row r="109" spans="1:13" s="60" customFormat="1" ht="15">
      <c r="A109" s="61"/>
      <c r="B109" s="61" t="s">
        <v>441</v>
      </c>
      <c r="C109" s="68">
        <f t="shared" si="51"/>
        <v>0</v>
      </c>
      <c r="D109" s="68"/>
      <c r="E109" s="75"/>
      <c r="F109" s="75"/>
      <c r="G109" s="75"/>
      <c r="H109" s="74"/>
      <c r="I109" s="68">
        <f>SUM(J109:M109)</f>
        <v>0</v>
      </c>
      <c r="J109" s="68"/>
      <c r="K109" s="75"/>
      <c r="L109" s="75"/>
      <c r="M109" s="75"/>
    </row>
    <row r="110" spans="1:13" s="60" customFormat="1" ht="15">
      <c r="A110" s="61"/>
      <c r="B110" s="61" t="s">
        <v>10</v>
      </c>
      <c r="C110" s="68">
        <f t="shared" si="51"/>
        <v>0</v>
      </c>
      <c r="D110" s="68"/>
      <c r="E110" s="75"/>
      <c r="F110" s="75"/>
      <c r="G110" s="75"/>
      <c r="H110" s="74"/>
      <c r="I110" s="68">
        <f>SUM(J110:M110)</f>
        <v>0</v>
      </c>
      <c r="J110" s="68"/>
      <c r="K110" s="75"/>
      <c r="L110" s="75"/>
      <c r="M110" s="75"/>
    </row>
    <row r="111" spans="1:13" s="60" customFormat="1" ht="15">
      <c r="A111" s="61"/>
      <c r="B111" s="61" t="s">
        <v>11</v>
      </c>
      <c r="C111" s="68">
        <f t="shared" si="51"/>
        <v>700</v>
      </c>
      <c r="D111" s="68"/>
      <c r="E111" s="79">
        <v>700</v>
      </c>
      <c r="F111" s="75"/>
      <c r="G111" s="75"/>
      <c r="H111" s="74"/>
      <c r="I111" s="68">
        <f>SUM(J111:M111)</f>
        <v>0</v>
      </c>
      <c r="J111" s="68"/>
      <c r="K111" s="79"/>
      <c r="L111" s="75"/>
      <c r="M111" s="75"/>
    </row>
    <row r="112" spans="1:13" s="60" customFormat="1" ht="15">
      <c r="A112" s="61"/>
      <c r="B112" s="61" t="s">
        <v>12</v>
      </c>
      <c r="C112" s="68">
        <f t="shared" si="51"/>
        <v>0</v>
      </c>
      <c r="D112" s="68"/>
      <c r="E112" s="75"/>
      <c r="F112" s="75"/>
      <c r="G112" s="75"/>
      <c r="H112" s="74"/>
      <c r="I112" s="68">
        <f>SUM(J112:M112)</f>
        <v>0</v>
      </c>
      <c r="J112" s="68"/>
      <c r="K112" s="75"/>
      <c r="L112" s="75"/>
      <c r="M112" s="75"/>
    </row>
    <row r="113" spans="1:13" s="60" customFormat="1" ht="31.5">
      <c r="A113" s="61" t="s">
        <v>471</v>
      </c>
      <c r="B113" s="61" t="s">
        <v>472</v>
      </c>
      <c r="C113" s="68">
        <f aca="true" t="shared" si="56" ref="C113:M113">SUM(C114:C116)</f>
        <v>700</v>
      </c>
      <c r="D113" s="68">
        <f t="shared" si="56"/>
        <v>0</v>
      </c>
      <c r="E113" s="74">
        <f t="shared" si="56"/>
        <v>700</v>
      </c>
      <c r="F113" s="74">
        <f t="shared" si="56"/>
        <v>0</v>
      </c>
      <c r="G113" s="74">
        <f t="shared" si="56"/>
        <v>0</v>
      </c>
      <c r="H113" s="74">
        <f t="shared" si="56"/>
        <v>0</v>
      </c>
      <c r="I113" s="68">
        <f t="shared" si="56"/>
        <v>0</v>
      </c>
      <c r="J113" s="68">
        <f t="shared" si="56"/>
        <v>0</v>
      </c>
      <c r="K113" s="74">
        <f t="shared" si="56"/>
        <v>0</v>
      </c>
      <c r="L113" s="74">
        <f t="shared" si="56"/>
        <v>0</v>
      </c>
      <c r="M113" s="74">
        <f t="shared" si="56"/>
        <v>0</v>
      </c>
    </row>
    <row r="114" spans="1:13" s="60" customFormat="1" ht="15">
      <c r="A114" s="61"/>
      <c r="B114" s="61" t="s">
        <v>10</v>
      </c>
      <c r="C114" s="68">
        <f aca="true" t="shared" si="57" ref="C114:C120">SUM(D114:H114)</f>
        <v>0</v>
      </c>
      <c r="D114" s="68"/>
      <c r="E114" s="75"/>
      <c r="F114" s="75"/>
      <c r="G114" s="75"/>
      <c r="H114" s="74"/>
      <c r="I114" s="68">
        <f>SUM(J114:M114)</f>
        <v>0</v>
      </c>
      <c r="J114" s="68"/>
      <c r="K114" s="75"/>
      <c r="L114" s="75"/>
      <c r="M114" s="75"/>
    </row>
    <row r="115" spans="1:13" s="60" customFormat="1" ht="15">
      <c r="A115" s="61"/>
      <c r="B115" s="61" t="s">
        <v>11</v>
      </c>
      <c r="C115" s="68">
        <f t="shared" si="57"/>
        <v>700</v>
      </c>
      <c r="D115" s="68"/>
      <c r="E115" s="78">
        <v>700</v>
      </c>
      <c r="F115" s="75"/>
      <c r="G115" s="75"/>
      <c r="H115" s="74"/>
      <c r="I115" s="68">
        <f>SUM(J115:M115)</f>
        <v>0</v>
      </c>
      <c r="J115" s="68"/>
      <c r="K115" s="78"/>
      <c r="L115" s="75"/>
      <c r="M115" s="75"/>
    </row>
    <row r="116" spans="1:13" s="60" customFormat="1" ht="15">
      <c r="A116" s="61"/>
      <c r="B116" s="61" t="s">
        <v>12</v>
      </c>
      <c r="C116" s="68">
        <f t="shared" si="57"/>
        <v>0</v>
      </c>
      <c r="D116" s="68"/>
      <c r="E116" s="75"/>
      <c r="F116" s="75"/>
      <c r="G116" s="75"/>
      <c r="H116" s="74"/>
      <c r="I116" s="68">
        <f>SUM(J116:M116)</f>
        <v>0</v>
      </c>
      <c r="J116" s="68"/>
      <c r="K116" s="75"/>
      <c r="L116" s="75"/>
      <c r="M116" s="75"/>
    </row>
    <row r="117" spans="1:13" s="60" customFormat="1" ht="15">
      <c r="A117" s="61" t="s">
        <v>473</v>
      </c>
      <c r="B117" s="61" t="s">
        <v>474</v>
      </c>
      <c r="C117" s="68">
        <f aca="true" t="shared" si="58" ref="C117:M117">SUM(C118:C120)</f>
        <v>5305.2</v>
      </c>
      <c r="D117" s="68">
        <f t="shared" si="58"/>
        <v>0</v>
      </c>
      <c r="E117" s="74">
        <f t="shared" si="58"/>
        <v>5305.2</v>
      </c>
      <c r="F117" s="74">
        <f t="shared" si="58"/>
        <v>0</v>
      </c>
      <c r="G117" s="74">
        <f t="shared" si="58"/>
        <v>0</v>
      </c>
      <c r="H117" s="74">
        <f t="shared" si="58"/>
        <v>0</v>
      </c>
      <c r="I117" s="68">
        <f t="shared" si="58"/>
        <v>1304.181</v>
      </c>
      <c r="J117" s="68">
        <f t="shared" si="58"/>
        <v>0</v>
      </c>
      <c r="K117" s="74">
        <f t="shared" si="58"/>
        <v>948</v>
      </c>
      <c r="L117" s="74">
        <f t="shared" si="58"/>
        <v>0</v>
      </c>
      <c r="M117" s="74">
        <f t="shared" si="58"/>
        <v>356.181</v>
      </c>
    </row>
    <row r="118" spans="1:13" s="60" customFormat="1" ht="15">
      <c r="A118" s="61"/>
      <c r="B118" s="61" t="s">
        <v>10</v>
      </c>
      <c r="C118" s="74">
        <f t="shared" si="57"/>
        <v>2700</v>
      </c>
      <c r="D118" s="74"/>
      <c r="E118" s="78">
        <v>2700</v>
      </c>
      <c r="F118" s="75"/>
      <c r="G118" s="75"/>
      <c r="H118" s="74"/>
      <c r="I118" s="74">
        <f>SUM(J118:M118)</f>
        <v>1304.181</v>
      </c>
      <c r="J118" s="74"/>
      <c r="K118" s="78">
        <v>948</v>
      </c>
      <c r="L118" s="75"/>
      <c r="M118" s="75">
        <v>356.181</v>
      </c>
    </row>
    <row r="119" spans="1:13" s="60" customFormat="1" ht="15">
      <c r="A119" s="61"/>
      <c r="B119" s="61" t="s">
        <v>11</v>
      </c>
      <c r="C119" s="74">
        <f t="shared" si="57"/>
        <v>2605.2</v>
      </c>
      <c r="D119" s="74"/>
      <c r="E119" s="78">
        <v>2605.2</v>
      </c>
      <c r="F119" s="75"/>
      <c r="G119" s="75"/>
      <c r="H119" s="74"/>
      <c r="I119" s="74">
        <f>SUM(J119:M119)</f>
        <v>0</v>
      </c>
      <c r="J119" s="74"/>
      <c r="K119" s="78"/>
      <c r="L119" s="75"/>
      <c r="M119" s="75"/>
    </row>
    <row r="120" spans="1:13" s="60" customFormat="1" ht="15">
      <c r="A120" s="61"/>
      <c r="B120" s="61" t="s">
        <v>12</v>
      </c>
      <c r="C120" s="74">
        <f t="shared" si="57"/>
        <v>0</v>
      </c>
      <c r="D120" s="74"/>
      <c r="E120" s="75"/>
      <c r="F120" s="75"/>
      <c r="G120" s="75"/>
      <c r="H120" s="74"/>
      <c r="I120" s="74">
        <f>SUM(J120:M120)</f>
        <v>0</v>
      </c>
      <c r="J120" s="74"/>
      <c r="K120" s="75"/>
      <c r="L120" s="75"/>
      <c r="M120" s="75"/>
    </row>
    <row r="121" spans="1:13" s="60" customFormat="1" ht="15">
      <c r="A121" s="61" t="s">
        <v>475</v>
      </c>
      <c r="B121" s="61" t="s">
        <v>476</v>
      </c>
      <c r="C121" s="74">
        <f aca="true" t="shared" si="59" ref="C121:M121">SUM(C122:C124)</f>
        <v>8100</v>
      </c>
      <c r="D121" s="74">
        <f t="shared" si="59"/>
        <v>0</v>
      </c>
      <c r="E121" s="74">
        <f t="shared" si="59"/>
        <v>8100</v>
      </c>
      <c r="F121" s="74">
        <f t="shared" si="59"/>
        <v>0</v>
      </c>
      <c r="G121" s="74">
        <f t="shared" si="59"/>
        <v>0</v>
      </c>
      <c r="H121" s="74">
        <f t="shared" si="59"/>
        <v>0</v>
      </c>
      <c r="I121" s="74">
        <f t="shared" si="59"/>
        <v>2173.775</v>
      </c>
      <c r="J121" s="74">
        <f t="shared" si="59"/>
        <v>0</v>
      </c>
      <c r="K121" s="74">
        <f t="shared" si="59"/>
        <v>94</v>
      </c>
      <c r="L121" s="74">
        <f t="shared" si="59"/>
        <v>0</v>
      </c>
      <c r="M121" s="74">
        <f t="shared" si="59"/>
        <v>2079.775</v>
      </c>
    </row>
    <row r="122" spans="1:13" s="60" customFormat="1" ht="15">
      <c r="A122" s="61"/>
      <c r="B122" s="61" t="s">
        <v>10</v>
      </c>
      <c r="C122" s="74">
        <f t="shared" si="51"/>
        <v>2450</v>
      </c>
      <c r="D122" s="74"/>
      <c r="E122" s="75">
        <v>2450</v>
      </c>
      <c r="F122" s="75"/>
      <c r="G122" s="75"/>
      <c r="H122" s="74"/>
      <c r="I122" s="74">
        <f aca="true" t="shared" si="60" ref="I122:I133">SUM(J122:M122)</f>
        <v>2173.775</v>
      </c>
      <c r="J122" s="74"/>
      <c r="K122" s="75">
        <f>21+73</f>
        <v>94</v>
      </c>
      <c r="L122" s="75"/>
      <c r="M122" s="75">
        <f>2173.775-K122</f>
        <v>2079.775</v>
      </c>
    </row>
    <row r="123" spans="1:13" s="60" customFormat="1" ht="15">
      <c r="A123" s="61"/>
      <c r="B123" s="61" t="s">
        <v>11</v>
      </c>
      <c r="C123" s="74">
        <f t="shared" si="51"/>
        <v>2550</v>
      </c>
      <c r="D123" s="74"/>
      <c r="E123" s="75">
        <v>2550</v>
      </c>
      <c r="F123" s="75"/>
      <c r="G123" s="75"/>
      <c r="H123" s="74"/>
      <c r="I123" s="74">
        <f t="shared" si="60"/>
        <v>0</v>
      </c>
      <c r="J123" s="74"/>
      <c r="K123" s="75"/>
      <c r="L123" s="75"/>
      <c r="M123" s="75"/>
    </row>
    <row r="124" spans="1:13" s="60" customFormat="1" ht="15">
      <c r="A124" s="61"/>
      <c r="B124" s="61" t="s">
        <v>12</v>
      </c>
      <c r="C124" s="74">
        <f t="shared" si="51"/>
        <v>3100</v>
      </c>
      <c r="D124" s="74"/>
      <c r="E124" s="75">
        <v>3100</v>
      </c>
      <c r="F124" s="75"/>
      <c r="G124" s="75"/>
      <c r="H124" s="74"/>
      <c r="I124" s="74">
        <f t="shared" si="60"/>
        <v>0</v>
      </c>
      <c r="J124" s="74"/>
      <c r="K124" s="75"/>
      <c r="L124" s="75"/>
      <c r="M124" s="75"/>
    </row>
    <row r="125" spans="1:13" s="60" customFormat="1" ht="15">
      <c r="A125" s="71" t="s">
        <v>477</v>
      </c>
      <c r="B125" s="71" t="s">
        <v>478</v>
      </c>
      <c r="C125" s="72">
        <f t="shared" si="51"/>
        <v>36314.2</v>
      </c>
      <c r="D125" s="72">
        <f>SUM(D126:D128)</f>
        <v>0</v>
      </c>
      <c r="E125" s="72">
        <f>SUM(E126:E128)</f>
        <v>36314.2</v>
      </c>
      <c r="F125" s="72">
        <f>SUM(F126:F128)</f>
        <v>0</v>
      </c>
      <c r="G125" s="72">
        <f>SUM(G126:G128)</f>
        <v>0</v>
      </c>
      <c r="H125" s="72">
        <f>SUM(H126:H128)</f>
        <v>0</v>
      </c>
      <c r="I125" s="72">
        <f t="shared" si="60"/>
        <v>4458.403</v>
      </c>
      <c r="J125" s="72">
        <f>SUM(J126:J128)</f>
        <v>0</v>
      </c>
      <c r="K125" s="72">
        <f>SUM(K126:K128)</f>
        <v>797.1399999999999</v>
      </c>
      <c r="L125" s="72">
        <f>SUM(L126:L128)</f>
        <v>0</v>
      </c>
      <c r="M125" s="72">
        <f>SUM(M126:M128)</f>
        <v>3661.263</v>
      </c>
    </row>
    <row r="126" spans="1:13" s="60" customFormat="1" ht="15">
      <c r="A126" s="61"/>
      <c r="B126" s="61" t="s">
        <v>10</v>
      </c>
      <c r="C126" s="74">
        <f t="shared" si="51"/>
        <v>23189.3</v>
      </c>
      <c r="D126" s="74"/>
      <c r="E126" s="75">
        <v>23189.3</v>
      </c>
      <c r="F126" s="75"/>
      <c r="G126" s="75"/>
      <c r="H126" s="74"/>
      <c r="I126" s="74">
        <f t="shared" si="60"/>
        <v>4458.403</v>
      </c>
      <c r="J126" s="74"/>
      <c r="K126" s="75">
        <f>368.39+370.95+57.8</f>
        <v>797.1399999999999</v>
      </c>
      <c r="L126" s="75"/>
      <c r="M126" s="75">
        <f>268.488+3392.775</f>
        <v>3661.263</v>
      </c>
    </row>
    <row r="127" spans="1:13" s="60" customFormat="1" ht="15">
      <c r="A127" s="61"/>
      <c r="B127" s="61" t="s">
        <v>11</v>
      </c>
      <c r="C127" s="74">
        <f t="shared" si="51"/>
        <v>7086.9</v>
      </c>
      <c r="D127" s="74"/>
      <c r="E127" s="75">
        <v>7086.9</v>
      </c>
      <c r="F127" s="75"/>
      <c r="G127" s="75"/>
      <c r="H127" s="74"/>
      <c r="I127" s="74">
        <f t="shared" si="60"/>
        <v>0</v>
      </c>
      <c r="J127" s="74"/>
      <c r="K127" s="75"/>
      <c r="L127" s="75"/>
      <c r="M127" s="75"/>
    </row>
    <row r="128" spans="1:13" s="60" customFormat="1" ht="15">
      <c r="A128" s="61"/>
      <c r="B128" s="61" t="s">
        <v>12</v>
      </c>
      <c r="C128" s="74">
        <f aca="true" t="shared" si="61" ref="C128">SUM(D128:H128)</f>
        <v>6038</v>
      </c>
      <c r="D128" s="74"/>
      <c r="E128" s="75">
        <v>6038</v>
      </c>
      <c r="F128" s="75"/>
      <c r="G128" s="75"/>
      <c r="H128" s="74"/>
      <c r="I128" s="74">
        <f t="shared" si="60"/>
        <v>0</v>
      </c>
      <c r="J128" s="74"/>
      <c r="K128" s="75"/>
      <c r="L128" s="75"/>
      <c r="M128" s="75"/>
    </row>
    <row r="129" spans="1:13" s="60" customFormat="1" ht="31.5">
      <c r="A129" s="71" t="s">
        <v>479</v>
      </c>
      <c r="B129" s="71" t="s">
        <v>480</v>
      </c>
      <c r="C129" s="72">
        <f>SUM(D129:H129)</f>
        <v>2400</v>
      </c>
      <c r="D129" s="72">
        <f>SUM(D130:D132)</f>
        <v>0</v>
      </c>
      <c r="E129" s="72">
        <f>SUM(E130:E132)</f>
        <v>2400</v>
      </c>
      <c r="F129" s="72">
        <f>SUM(F130:F132)</f>
        <v>0</v>
      </c>
      <c r="G129" s="72">
        <f>SUM(G130:G132)</f>
        <v>0</v>
      </c>
      <c r="H129" s="72">
        <f>SUM(H130:H132)</f>
        <v>0</v>
      </c>
      <c r="I129" s="72">
        <f t="shared" si="60"/>
        <v>1005.886</v>
      </c>
      <c r="J129" s="72">
        <f>SUM(J130:J132)</f>
        <v>0</v>
      </c>
      <c r="K129" s="72">
        <f>SUM(K130:K132)</f>
        <v>0</v>
      </c>
      <c r="L129" s="72">
        <f>SUM(L130:L132)</f>
        <v>0</v>
      </c>
      <c r="M129" s="72">
        <f>SUM(M130:M132)</f>
        <v>1005.886</v>
      </c>
    </row>
    <row r="130" spans="1:13" s="60" customFormat="1" ht="15">
      <c r="A130" s="61"/>
      <c r="B130" s="61" t="s">
        <v>10</v>
      </c>
      <c r="C130" s="74">
        <f t="shared" si="51"/>
        <v>1000</v>
      </c>
      <c r="D130" s="74"/>
      <c r="E130" s="75">
        <v>1000</v>
      </c>
      <c r="F130" s="75"/>
      <c r="G130" s="75"/>
      <c r="H130" s="74"/>
      <c r="I130" s="74">
        <f t="shared" si="60"/>
        <v>1005.886</v>
      </c>
      <c r="J130" s="74"/>
      <c r="K130" s="75"/>
      <c r="L130" s="75"/>
      <c r="M130" s="75">
        <f>508.386+497.5</f>
        <v>1005.886</v>
      </c>
    </row>
    <row r="131" spans="1:13" s="60" customFormat="1" ht="15">
      <c r="A131" s="61"/>
      <c r="B131" s="61" t="s">
        <v>11</v>
      </c>
      <c r="C131" s="74">
        <f t="shared" si="51"/>
        <v>700</v>
      </c>
      <c r="D131" s="74"/>
      <c r="E131" s="75">
        <v>700</v>
      </c>
      <c r="F131" s="75"/>
      <c r="G131" s="75"/>
      <c r="H131" s="74"/>
      <c r="I131" s="74">
        <f t="shared" si="60"/>
        <v>0</v>
      </c>
      <c r="J131" s="74"/>
      <c r="K131" s="75"/>
      <c r="L131" s="75"/>
      <c r="M131" s="75"/>
    </row>
    <row r="132" spans="1:13" s="60" customFormat="1" ht="15">
      <c r="A132" s="61"/>
      <c r="B132" s="61" t="s">
        <v>12</v>
      </c>
      <c r="C132" s="74">
        <f aca="true" t="shared" si="62" ref="C132">SUM(D132:H132)</f>
        <v>700</v>
      </c>
      <c r="D132" s="74"/>
      <c r="E132" s="75">
        <v>700</v>
      </c>
      <c r="F132" s="75"/>
      <c r="G132" s="75"/>
      <c r="H132" s="74"/>
      <c r="I132" s="74">
        <f t="shared" si="60"/>
        <v>0</v>
      </c>
      <c r="J132" s="74"/>
      <c r="K132" s="75"/>
      <c r="L132" s="75"/>
      <c r="M132" s="75"/>
    </row>
    <row r="133" spans="1:13" s="60" customFormat="1" ht="78.75">
      <c r="A133" s="69"/>
      <c r="B133" s="69" t="s">
        <v>481</v>
      </c>
      <c r="C133" s="70">
        <f>SUM(D133:H133)</f>
        <v>5144</v>
      </c>
      <c r="D133" s="80">
        <f>D134+D138+D142+D146++D154+D158+D162+D166+D170+D174+D178+D150+D154</f>
        <v>1450</v>
      </c>
      <c r="E133" s="80">
        <f>E134+E138+E142+E146++E154+E158+E162+E166+E170+E174+E178+E150</f>
        <v>1933</v>
      </c>
      <c r="F133" s="80">
        <f>F134+F138+F142+F146++F154+F158+F162+F166+F170+F174+F178+F150</f>
        <v>1761</v>
      </c>
      <c r="G133" s="80">
        <f>G134+G138+G142+G146++G154+G158+G162+G166+G170+G174+G178+G150+G154</f>
        <v>0</v>
      </c>
      <c r="H133" s="80">
        <f>H134+H138+H142+H146++H154+H158+H162+H166+H170+H174+H178+H150+H154</f>
        <v>0</v>
      </c>
      <c r="I133" s="70">
        <f t="shared" si="60"/>
        <v>2359.3780000000006</v>
      </c>
      <c r="J133" s="80">
        <f>J134+J138+J142+J146++J154+J158+J162+J166+J170+J174+J178+J150+J154</f>
        <v>216.552</v>
      </c>
      <c r="K133" s="80">
        <f>K134+K138+K142+K146++K154+K158+K162+K166+K170+K174+K178+K150</f>
        <v>2142.8260000000005</v>
      </c>
      <c r="L133" s="80">
        <f>L134+L138+L142+L146++L154+L158+L162+L166+L170+L174+L178+L150</f>
        <v>0</v>
      </c>
      <c r="M133" s="80">
        <f>M134+M138+M142+M146++M154+M158+M162+M166+M170+M174+M178+M150+M154</f>
        <v>0</v>
      </c>
    </row>
    <row r="134" spans="1:13" s="81" customFormat="1" ht="15">
      <c r="A134" s="67" t="s">
        <v>482</v>
      </c>
      <c r="B134" s="67" t="s">
        <v>483</v>
      </c>
      <c r="C134" s="68">
        <f aca="true" t="shared" si="63" ref="C134:H134">SUM(C135:C137)</f>
        <v>214.49999999999997</v>
      </c>
      <c r="D134" s="68">
        <f t="shared" si="63"/>
        <v>0</v>
      </c>
      <c r="E134" s="68">
        <f t="shared" si="63"/>
        <v>154.5</v>
      </c>
      <c r="F134" s="68">
        <f t="shared" si="63"/>
        <v>60</v>
      </c>
      <c r="G134" s="68">
        <f t="shared" si="63"/>
        <v>0</v>
      </c>
      <c r="H134" s="68">
        <f t="shared" si="63"/>
        <v>0</v>
      </c>
      <c r="I134" s="68">
        <f aca="true" t="shared" si="64" ref="I134:M134">SUM(I135:I137)</f>
        <v>0</v>
      </c>
      <c r="J134" s="68">
        <f t="shared" si="64"/>
        <v>0</v>
      </c>
      <c r="K134" s="68">
        <f t="shared" si="64"/>
        <v>0</v>
      </c>
      <c r="L134" s="68">
        <f t="shared" si="64"/>
        <v>0</v>
      </c>
      <c r="M134" s="68">
        <f t="shared" si="64"/>
        <v>0</v>
      </c>
    </row>
    <row r="135" spans="1:13" s="81" customFormat="1" ht="15">
      <c r="A135" s="67"/>
      <c r="B135" s="67" t="s">
        <v>10</v>
      </c>
      <c r="C135" s="68">
        <f t="shared" si="3"/>
        <v>75.8</v>
      </c>
      <c r="D135" s="68"/>
      <c r="E135" s="73">
        <v>55.8</v>
      </c>
      <c r="F135" s="73">
        <v>20</v>
      </c>
      <c r="G135" s="73"/>
      <c r="H135" s="68"/>
      <c r="I135" s="68">
        <f>SUM(J135:M135)</f>
        <v>0</v>
      </c>
      <c r="J135" s="68"/>
      <c r="K135" s="73"/>
      <c r="L135" s="73"/>
      <c r="M135" s="73"/>
    </row>
    <row r="136" spans="1:13" s="81" customFormat="1" ht="15">
      <c r="A136" s="67"/>
      <c r="B136" s="67" t="s">
        <v>11</v>
      </c>
      <c r="C136" s="68">
        <f t="shared" si="3"/>
        <v>68.1</v>
      </c>
      <c r="D136" s="68"/>
      <c r="E136" s="73">
        <v>48.1</v>
      </c>
      <c r="F136" s="73">
        <v>20</v>
      </c>
      <c r="G136" s="73"/>
      <c r="H136" s="68"/>
      <c r="I136" s="68">
        <f>SUM(J136:M136)</f>
        <v>0</v>
      </c>
      <c r="J136" s="68"/>
      <c r="K136" s="73"/>
      <c r="L136" s="73"/>
      <c r="M136" s="73"/>
    </row>
    <row r="137" spans="1:13" s="81" customFormat="1" ht="15">
      <c r="A137" s="67"/>
      <c r="B137" s="67" t="s">
        <v>12</v>
      </c>
      <c r="C137" s="68">
        <f t="shared" si="3"/>
        <v>70.6</v>
      </c>
      <c r="D137" s="68"/>
      <c r="E137" s="73">
        <v>50.6</v>
      </c>
      <c r="F137" s="73">
        <v>20</v>
      </c>
      <c r="G137" s="73"/>
      <c r="H137" s="68"/>
      <c r="I137" s="68">
        <f>SUM(J137:M137)</f>
        <v>0</v>
      </c>
      <c r="J137" s="68"/>
      <c r="K137" s="73"/>
      <c r="L137" s="73"/>
      <c r="M137" s="73"/>
    </row>
    <row r="138" spans="1:13" s="81" customFormat="1" ht="15">
      <c r="A138" s="67" t="s">
        <v>484</v>
      </c>
      <c r="B138" s="67" t="s">
        <v>485</v>
      </c>
      <c r="C138" s="68">
        <f aca="true" t="shared" si="65" ref="C138:M138">SUM(C139:C141)</f>
        <v>2458.2</v>
      </c>
      <c r="D138" s="68">
        <f t="shared" si="65"/>
        <v>1360</v>
      </c>
      <c r="E138" s="68">
        <f t="shared" si="65"/>
        <v>798.2</v>
      </c>
      <c r="F138" s="68">
        <f t="shared" si="65"/>
        <v>300</v>
      </c>
      <c r="G138" s="68">
        <f t="shared" si="65"/>
        <v>0</v>
      </c>
      <c r="H138" s="68">
        <f t="shared" si="65"/>
        <v>0</v>
      </c>
      <c r="I138" s="68">
        <f t="shared" si="65"/>
        <v>1887.7320000000004</v>
      </c>
      <c r="J138" s="68">
        <f t="shared" si="65"/>
        <v>0</v>
      </c>
      <c r="K138" s="68">
        <f t="shared" si="65"/>
        <v>1887.7320000000004</v>
      </c>
      <c r="L138" s="68">
        <f t="shared" si="65"/>
        <v>0</v>
      </c>
      <c r="M138" s="68">
        <f t="shared" si="65"/>
        <v>0</v>
      </c>
    </row>
    <row r="139" spans="1:13" s="81" customFormat="1" ht="15">
      <c r="A139" s="67"/>
      <c r="B139" s="67" t="s">
        <v>10</v>
      </c>
      <c r="C139" s="68">
        <f t="shared" si="3"/>
        <v>780</v>
      </c>
      <c r="D139" s="68">
        <v>440</v>
      </c>
      <c r="E139" s="73">
        <v>240</v>
      </c>
      <c r="F139" s="73">
        <v>100</v>
      </c>
      <c r="G139" s="73"/>
      <c r="H139" s="68"/>
      <c r="I139" s="68">
        <f>SUM(J139:M139)</f>
        <v>1887.7320000000004</v>
      </c>
      <c r="J139" s="68"/>
      <c r="K139" s="73">
        <f>1432.28+19.6+4.125+0.057+2.475+23.094+23.094+57.795+19.265+0.154+4.95+1.237+1.237+0.873+297.496</f>
        <v>1887.7320000000004</v>
      </c>
      <c r="L139" s="73"/>
      <c r="M139" s="73"/>
    </row>
    <row r="140" spans="1:13" s="81" customFormat="1" ht="15">
      <c r="A140" s="67"/>
      <c r="B140" s="67" t="s">
        <v>11</v>
      </c>
      <c r="C140" s="68">
        <f t="shared" si="3"/>
        <v>820</v>
      </c>
      <c r="D140" s="68">
        <v>460</v>
      </c>
      <c r="E140" s="73">
        <v>260</v>
      </c>
      <c r="F140" s="73">
        <v>100</v>
      </c>
      <c r="G140" s="73"/>
      <c r="H140" s="68"/>
      <c r="I140" s="68">
        <f>SUM(J140:M140)</f>
        <v>0</v>
      </c>
      <c r="J140" s="68"/>
      <c r="K140" s="73"/>
      <c r="L140" s="73"/>
      <c r="M140" s="73"/>
    </row>
    <row r="141" spans="1:13" s="81" customFormat="1" ht="15">
      <c r="A141" s="67"/>
      <c r="B141" s="67" t="s">
        <v>12</v>
      </c>
      <c r="C141" s="68">
        <f aca="true" t="shared" si="66" ref="C141">SUM(D141:H141)</f>
        <v>858.2</v>
      </c>
      <c r="D141" s="68">
        <v>460</v>
      </c>
      <c r="E141" s="73">
        <v>298.2</v>
      </c>
      <c r="F141" s="73">
        <v>100</v>
      </c>
      <c r="G141" s="73"/>
      <c r="H141" s="68"/>
      <c r="I141" s="68">
        <f>SUM(J141:M141)</f>
        <v>0</v>
      </c>
      <c r="J141" s="68"/>
      <c r="K141" s="73"/>
      <c r="L141" s="73"/>
      <c r="M141" s="73"/>
    </row>
    <row r="142" spans="1:13" s="81" customFormat="1" ht="15">
      <c r="A142" s="67" t="s">
        <v>486</v>
      </c>
      <c r="B142" s="67" t="s">
        <v>487</v>
      </c>
      <c r="C142" s="68">
        <f aca="true" t="shared" si="67" ref="C142:M142">SUM(C143:C145)</f>
        <v>1370.3</v>
      </c>
      <c r="D142" s="68">
        <f t="shared" si="67"/>
        <v>90</v>
      </c>
      <c r="E142" s="68">
        <f t="shared" si="67"/>
        <v>980.3</v>
      </c>
      <c r="F142" s="68">
        <f t="shared" si="67"/>
        <v>300</v>
      </c>
      <c r="G142" s="68">
        <f t="shared" si="67"/>
        <v>0</v>
      </c>
      <c r="H142" s="68">
        <f t="shared" si="67"/>
        <v>0</v>
      </c>
      <c r="I142" s="68">
        <f t="shared" si="67"/>
        <v>471.64599999999996</v>
      </c>
      <c r="J142" s="68">
        <f t="shared" si="67"/>
        <v>216.552</v>
      </c>
      <c r="K142" s="68">
        <f t="shared" si="67"/>
        <v>255.094</v>
      </c>
      <c r="L142" s="68">
        <f t="shared" si="67"/>
        <v>0</v>
      </c>
      <c r="M142" s="68">
        <f t="shared" si="67"/>
        <v>0</v>
      </c>
    </row>
    <row r="143" spans="1:13" s="81" customFormat="1" ht="15">
      <c r="A143" s="67"/>
      <c r="B143" s="67" t="s">
        <v>10</v>
      </c>
      <c r="C143" s="68">
        <f aca="true" t="shared" si="68" ref="C143:C145">SUM(D143:H143)</f>
        <v>450</v>
      </c>
      <c r="D143" s="73">
        <v>30</v>
      </c>
      <c r="E143" s="73">
        <v>320</v>
      </c>
      <c r="F143" s="73">
        <v>100</v>
      </c>
      <c r="G143" s="73"/>
      <c r="H143" s="68"/>
      <c r="I143" s="68">
        <f>SUM(J143:M143)</f>
        <v>471.64599999999996</v>
      </c>
      <c r="J143" s="73">
        <v>216.552</v>
      </c>
      <c r="K143" s="73">
        <f>120.7+132.774+1.62</f>
        <v>255.094</v>
      </c>
      <c r="L143" s="73"/>
      <c r="M143" s="73"/>
    </row>
    <row r="144" spans="1:13" s="81" customFormat="1" ht="15">
      <c r="A144" s="67"/>
      <c r="B144" s="67" t="s">
        <v>11</v>
      </c>
      <c r="C144" s="68">
        <f t="shared" si="68"/>
        <v>450</v>
      </c>
      <c r="D144" s="73">
        <v>30</v>
      </c>
      <c r="E144" s="73">
        <v>320</v>
      </c>
      <c r="F144" s="73">
        <v>100</v>
      </c>
      <c r="G144" s="73"/>
      <c r="H144" s="68"/>
      <c r="I144" s="68">
        <f>SUM(J144:M144)</f>
        <v>0</v>
      </c>
      <c r="J144" s="73"/>
      <c r="K144" s="73"/>
      <c r="L144" s="73"/>
      <c r="M144" s="73"/>
    </row>
    <row r="145" spans="1:13" s="81" customFormat="1" ht="15">
      <c r="A145" s="67"/>
      <c r="B145" s="67" t="s">
        <v>12</v>
      </c>
      <c r="C145" s="68">
        <f t="shared" si="68"/>
        <v>470.3</v>
      </c>
      <c r="D145" s="73">
        <v>30</v>
      </c>
      <c r="E145" s="73">
        <v>340.3</v>
      </c>
      <c r="F145" s="73">
        <v>100</v>
      </c>
      <c r="G145" s="73"/>
      <c r="H145" s="68"/>
      <c r="I145" s="68">
        <f>SUM(J145:M145)</f>
        <v>0</v>
      </c>
      <c r="J145" s="73"/>
      <c r="K145" s="73"/>
      <c r="L145" s="73"/>
      <c r="M145" s="73"/>
    </row>
    <row r="146" spans="1:13" s="81" customFormat="1" ht="63">
      <c r="A146" s="67" t="s">
        <v>488</v>
      </c>
      <c r="B146" s="67" t="s">
        <v>489</v>
      </c>
      <c r="C146" s="68">
        <f aca="true" t="shared" si="69" ref="C146:M146">SUM(C147:C149)</f>
        <v>300</v>
      </c>
      <c r="D146" s="68">
        <f t="shared" si="69"/>
        <v>0</v>
      </c>
      <c r="E146" s="68">
        <f t="shared" si="69"/>
        <v>0</v>
      </c>
      <c r="F146" s="68">
        <f t="shared" si="69"/>
        <v>300</v>
      </c>
      <c r="G146" s="68">
        <f t="shared" si="69"/>
        <v>0</v>
      </c>
      <c r="H146" s="68">
        <f t="shared" si="69"/>
        <v>0</v>
      </c>
      <c r="I146" s="68">
        <f t="shared" si="69"/>
        <v>0</v>
      </c>
      <c r="J146" s="68">
        <f t="shared" si="69"/>
        <v>0</v>
      </c>
      <c r="K146" s="68">
        <f t="shared" si="69"/>
        <v>0</v>
      </c>
      <c r="L146" s="68">
        <f t="shared" si="69"/>
        <v>0</v>
      </c>
      <c r="M146" s="68">
        <f t="shared" si="69"/>
        <v>0</v>
      </c>
    </row>
    <row r="147" spans="1:13" s="81" customFormat="1" ht="15">
      <c r="A147" s="67"/>
      <c r="B147" s="67" t="s">
        <v>10</v>
      </c>
      <c r="C147" s="68">
        <f aca="true" t="shared" si="70" ref="C147:C160">SUM(D147:H147)</f>
        <v>100</v>
      </c>
      <c r="D147" s="68"/>
      <c r="E147" s="73"/>
      <c r="F147" s="73">
        <v>100</v>
      </c>
      <c r="G147" s="73"/>
      <c r="H147" s="68"/>
      <c r="I147" s="68">
        <f>SUM(J147:M147)</f>
        <v>0</v>
      </c>
      <c r="J147" s="68"/>
      <c r="K147" s="73"/>
      <c r="L147" s="73"/>
      <c r="M147" s="73"/>
    </row>
    <row r="148" spans="1:13" s="81" customFormat="1" ht="15">
      <c r="A148" s="67"/>
      <c r="B148" s="67" t="s">
        <v>11</v>
      </c>
      <c r="C148" s="68">
        <f t="shared" si="70"/>
        <v>100</v>
      </c>
      <c r="D148" s="68"/>
      <c r="E148" s="73"/>
      <c r="F148" s="73">
        <v>100</v>
      </c>
      <c r="G148" s="73"/>
      <c r="H148" s="68"/>
      <c r="I148" s="68">
        <f>SUM(J148:M148)</f>
        <v>0</v>
      </c>
      <c r="J148" s="68"/>
      <c r="K148" s="73"/>
      <c r="L148" s="73"/>
      <c r="M148" s="73"/>
    </row>
    <row r="149" spans="1:13" s="81" customFormat="1" ht="15">
      <c r="A149" s="67"/>
      <c r="B149" s="67" t="s">
        <v>12</v>
      </c>
      <c r="C149" s="68">
        <f t="shared" si="70"/>
        <v>100</v>
      </c>
      <c r="D149" s="68"/>
      <c r="E149" s="73"/>
      <c r="F149" s="73">
        <v>100</v>
      </c>
      <c r="G149" s="73"/>
      <c r="H149" s="68"/>
      <c r="I149" s="68">
        <f>SUM(J149:M149)</f>
        <v>0</v>
      </c>
      <c r="J149" s="68"/>
      <c r="K149" s="73"/>
      <c r="L149" s="73"/>
      <c r="M149" s="73"/>
    </row>
    <row r="150" spans="1:13" s="81" customFormat="1" ht="110.25">
      <c r="A150" s="67" t="s">
        <v>490</v>
      </c>
      <c r="B150" s="67" t="s">
        <v>491</v>
      </c>
      <c r="C150" s="68">
        <f aca="true" t="shared" si="71" ref="C150:M150">SUM(C151:C153)</f>
        <v>60</v>
      </c>
      <c r="D150" s="68">
        <f t="shared" si="71"/>
        <v>0</v>
      </c>
      <c r="E150" s="68">
        <f t="shared" si="71"/>
        <v>0</v>
      </c>
      <c r="F150" s="68">
        <f t="shared" si="71"/>
        <v>60</v>
      </c>
      <c r="G150" s="68">
        <f t="shared" si="71"/>
        <v>0</v>
      </c>
      <c r="H150" s="68">
        <f t="shared" si="71"/>
        <v>0</v>
      </c>
      <c r="I150" s="68">
        <f t="shared" si="71"/>
        <v>0</v>
      </c>
      <c r="J150" s="68">
        <f t="shared" si="71"/>
        <v>0</v>
      </c>
      <c r="K150" s="68">
        <f t="shared" si="71"/>
        <v>0</v>
      </c>
      <c r="L150" s="68">
        <f t="shared" si="71"/>
        <v>0</v>
      </c>
      <c r="M150" s="68">
        <f t="shared" si="71"/>
        <v>0</v>
      </c>
    </row>
    <row r="151" spans="1:13" s="81" customFormat="1" ht="15">
      <c r="A151" s="67"/>
      <c r="B151" s="67" t="s">
        <v>10</v>
      </c>
      <c r="C151" s="68">
        <f t="shared" si="70"/>
        <v>20</v>
      </c>
      <c r="D151" s="68"/>
      <c r="E151" s="73"/>
      <c r="F151" s="73">
        <v>20</v>
      </c>
      <c r="G151" s="73"/>
      <c r="H151" s="68"/>
      <c r="I151" s="68">
        <f>SUM(J151:M151)</f>
        <v>0</v>
      </c>
      <c r="J151" s="68"/>
      <c r="K151" s="73"/>
      <c r="L151" s="73"/>
      <c r="M151" s="73"/>
    </row>
    <row r="152" spans="1:13" s="81" customFormat="1" ht="15">
      <c r="A152" s="67"/>
      <c r="B152" s="67" t="s">
        <v>11</v>
      </c>
      <c r="C152" s="68">
        <f t="shared" si="70"/>
        <v>20</v>
      </c>
      <c r="D152" s="68"/>
      <c r="E152" s="73"/>
      <c r="F152" s="73">
        <v>20</v>
      </c>
      <c r="G152" s="73"/>
      <c r="H152" s="68"/>
      <c r="I152" s="68">
        <f>SUM(J152:M152)</f>
        <v>0</v>
      </c>
      <c r="J152" s="68"/>
      <c r="K152" s="73"/>
      <c r="L152" s="73"/>
      <c r="M152" s="73"/>
    </row>
    <row r="153" spans="1:13" s="81" customFormat="1" ht="15">
      <c r="A153" s="67"/>
      <c r="B153" s="67" t="s">
        <v>12</v>
      </c>
      <c r="C153" s="68">
        <f t="shared" si="70"/>
        <v>20</v>
      </c>
      <c r="D153" s="68"/>
      <c r="E153" s="73"/>
      <c r="F153" s="73">
        <v>20</v>
      </c>
      <c r="G153" s="73"/>
      <c r="H153" s="68"/>
      <c r="I153" s="68">
        <f>SUM(J153:M153)</f>
        <v>0</v>
      </c>
      <c r="J153" s="68"/>
      <c r="K153" s="73"/>
      <c r="L153" s="73"/>
      <c r="M153" s="73"/>
    </row>
    <row r="154" spans="1:13" s="81" customFormat="1" ht="31.5">
      <c r="A154" s="67" t="s">
        <v>492</v>
      </c>
      <c r="B154" s="67" t="s">
        <v>493</v>
      </c>
      <c r="C154" s="68">
        <f aca="true" t="shared" si="72" ref="C154:H154">SUM(C155:C157)</f>
        <v>60</v>
      </c>
      <c r="D154" s="68">
        <f t="shared" si="72"/>
        <v>0</v>
      </c>
      <c r="E154" s="68">
        <f t="shared" si="72"/>
        <v>0</v>
      </c>
      <c r="F154" s="68">
        <f t="shared" si="72"/>
        <v>60</v>
      </c>
      <c r="G154" s="68">
        <f t="shared" si="72"/>
        <v>0</v>
      </c>
      <c r="H154" s="68">
        <f t="shared" si="72"/>
        <v>0</v>
      </c>
      <c r="I154" s="68">
        <f aca="true" t="shared" si="73" ref="I154:M154">SUM(I155:I157)</f>
        <v>0</v>
      </c>
      <c r="J154" s="68">
        <f t="shared" si="73"/>
        <v>0</v>
      </c>
      <c r="K154" s="68">
        <f t="shared" si="73"/>
        <v>0</v>
      </c>
      <c r="L154" s="68">
        <f t="shared" si="73"/>
        <v>0</v>
      </c>
      <c r="M154" s="68">
        <f t="shared" si="73"/>
        <v>0</v>
      </c>
    </row>
    <row r="155" spans="1:13" s="81" customFormat="1" ht="15">
      <c r="A155" s="67"/>
      <c r="B155" s="67" t="s">
        <v>10</v>
      </c>
      <c r="C155" s="68">
        <f t="shared" si="70"/>
        <v>20</v>
      </c>
      <c r="D155" s="68"/>
      <c r="E155" s="73"/>
      <c r="F155" s="73">
        <v>20</v>
      </c>
      <c r="G155" s="73"/>
      <c r="H155" s="68"/>
      <c r="I155" s="68">
        <f>SUM(J155:M155)</f>
        <v>0</v>
      </c>
      <c r="J155" s="68"/>
      <c r="K155" s="73"/>
      <c r="L155" s="73"/>
      <c r="M155" s="73"/>
    </row>
    <row r="156" spans="1:13" s="81" customFormat="1" ht="15">
      <c r="A156" s="67"/>
      <c r="B156" s="67" t="s">
        <v>11</v>
      </c>
      <c r="C156" s="68">
        <f t="shared" si="70"/>
        <v>20</v>
      </c>
      <c r="D156" s="68"/>
      <c r="E156" s="73"/>
      <c r="F156" s="73">
        <v>20</v>
      </c>
      <c r="G156" s="73"/>
      <c r="H156" s="68"/>
      <c r="I156" s="68">
        <f>SUM(J156:M156)</f>
        <v>0</v>
      </c>
      <c r="J156" s="68"/>
      <c r="K156" s="73"/>
      <c r="L156" s="73"/>
      <c r="M156" s="73"/>
    </row>
    <row r="157" spans="1:13" s="81" customFormat="1" ht="15">
      <c r="A157" s="67"/>
      <c r="B157" s="67" t="s">
        <v>12</v>
      </c>
      <c r="C157" s="68">
        <f aca="true" t="shared" si="74" ref="C157">SUM(D157:H157)</f>
        <v>20</v>
      </c>
      <c r="D157" s="68"/>
      <c r="E157" s="73"/>
      <c r="F157" s="73">
        <v>20</v>
      </c>
      <c r="G157" s="73"/>
      <c r="H157" s="68"/>
      <c r="I157" s="68">
        <f>SUM(J157:M157)</f>
        <v>0</v>
      </c>
      <c r="J157" s="68"/>
      <c r="K157" s="73"/>
      <c r="L157" s="73"/>
      <c r="M157" s="73"/>
    </row>
    <row r="158" spans="1:13" s="81" customFormat="1" ht="78.75">
      <c r="A158" s="67" t="s">
        <v>494</v>
      </c>
      <c r="B158" s="67" t="s">
        <v>495</v>
      </c>
      <c r="C158" s="68">
        <f aca="true" t="shared" si="75" ref="C158:M158">SUM(C159:C161)</f>
        <v>300</v>
      </c>
      <c r="D158" s="68">
        <f t="shared" si="75"/>
        <v>0</v>
      </c>
      <c r="E158" s="68">
        <f t="shared" si="75"/>
        <v>0</v>
      </c>
      <c r="F158" s="68">
        <f t="shared" si="75"/>
        <v>300</v>
      </c>
      <c r="G158" s="68">
        <f t="shared" si="75"/>
        <v>0</v>
      </c>
      <c r="H158" s="68">
        <f t="shared" si="75"/>
        <v>0</v>
      </c>
      <c r="I158" s="68">
        <f t="shared" si="75"/>
        <v>0</v>
      </c>
      <c r="J158" s="68">
        <f t="shared" si="75"/>
        <v>0</v>
      </c>
      <c r="K158" s="68">
        <f t="shared" si="75"/>
        <v>0</v>
      </c>
      <c r="L158" s="68">
        <f t="shared" si="75"/>
        <v>0</v>
      </c>
      <c r="M158" s="68">
        <f t="shared" si="75"/>
        <v>0</v>
      </c>
    </row>
    <row r="159" spans="1:13" s="81" customFormat="1" ht="15">
      <c r="A159" s="67"/>
      <c r="B159" s="67" t="s">
        <v>10</v>
      </c>
      <c r="C159" s="68">
        <f t="shared" si="70"/>
        <v>100</v>
      </c>
      <c r="D159" s="68"/>
      <c r="E159" s="73"/>
      <c r="F159" s="73">
        <v>100</v>
      </c>
      <c r="G159" s="73"/>
      <c r="H159" s="68"/>
      <c r="I159" s="68">
        <f>SUM(J159:M159)</f>
        <v>0</v>
      </c>
      <c r="J159" s="68"/>
      <c r="K159" s="73"/>
      <c r="L159" s="73"/>
      <c r="M159" s="73"/>
    </row>
    <row r="160" spans="1:13" s="81" customFormat="1" ht="15">
      <c r="A160" s="67"/>
      <c r="B160" s="67" t="s">
        <v>11</v>
      </c>
      <c r="C160" s="68">
        <f t="shared" si="70"/>
        <v>100</v>
      </c>
      <c r="D160" s="68"/>
      <c r="E160" s="73"/>
      <c r="F160" s="73">
        <v>100</v>
      </c>
      <c r="G160" s="73"/>
      <c r="H160" s="68"/>
      <c r="I160" s="68">
        <f>SUM(J160:M160)</f>
        <v>0</v>
      </c>
      <c r="J160" s="68"/>
      <c r="K160" s="73"/>
      <c r="L160" s="73"/>
      <c r="M160" s="73"/>
    </row>
    <row r="161" spans="1:13" s="81" customFormat="1" ht="15">
      <c r="A161" s="67"/>
      <c r="B161" s="67" t="s">
        <v>12</v>
      </c>
      <c r="C161" s="68">
        <f aca="true" t="shared" si="76" ref="C161">SUM(D161:H161)</f>
        <v>100</v>
      </c>
      <c r="D161" s="68"/>
      <c r="E161" s="73"/>
      <c r="F161" s="73">
        <v>100</v>
      </c>
      <c r="G161" s="73"/>
      <c r="H161" s="68"/>
      <c r="I161" s="68">
        <f>SUM(J161:M161)</f>
        <v>0</v>
      </c>
      <c r="J161" s="68"/>
      <c r="K161" s="73"/>
      <c r="L161" s="73"/>
      <c r="M161" s="73"/>
    </row>
    <row r="162" spans="1:13" s="81" customFormat="1" ht="15">
      <c r="A162" s="67" t="s">
        <v>496</v>
      </c>
      <c r="B162" s="82" t="s">
        <v>497</v>
      </c>
      <c r="C162" s="68">
        <f aca="true" t="shared" si="77" ref="C162:M162">SUM(C163:C165)</f>
        <v>60</v>
      </c>
      <c r="D162" s="68">
        <f t="shared" si="77"/>
        <v>0</v>
      </c>
      <c r="E162" s="68">
        <f t="shared" si="77"/>
        <v>0</v>
      </c>
      <c r="F162" s="68">
        <f t="shared" si="77"/>
        <v>60</v>
      </c>
      <c r="G162" s="68">
        <f t="shared" si="77"/>
        <v>0</v>
      </c>
      <c r="H162" s="68">
        <f t="shared" si="77"/>
        <v>0</v>
      </c>
      <c r="I162" s="68">
        <f t="shared" si="77"/>
        <v>0</v>
      </c>
      <c r="J162" s="68">
        <f t="shared" si="77"/>
        <v>0</v>
      </c>
      <c r="K162" s="68">
        <f t="shared" si="77"/>
        <v>0</v>
      </c>
      <c r="L162" s="68">
        <f t="shared" si="77"/>
        <v>0</v>
      </c>
      <c r="M162" s="68">
        <f t="shared" si="77"/>
        <v>0</v>
      </c>
    </row>
    <row r="163" spans="1:13" s="81" customFormat="1" ht="15">
      <c r="A163" s="67"/>
      <c r="B163" s="82" t="s">
        <v>10</v>
      </c>
      <c r="C163" s="68">
        <f aca="true" t="shared" si="78" ref="C163:C165">SUM(D163:H163)</f>
        <v>20</v>
      </c>
      <c r="D163" s="68"/>
      <c r="E163" s="73"/>
      <c r="F163" s="73">
        <v>20</v>
      </c>
      <c r="G163" s="73"/>
      <c r="H163" s="68"/>
      <c r="I163" s="68">
        <f>SUM(J163:M163)</f>
        <v>0</v>
      </c>
      <c r="J163" s="68"/>
      <c r="K163" s="73"/>
      <c r="L163" s="73"/>
      <c r="M163" s="73"/>
    </row>
    <row r="164" spans="1:13" s="81" customFormat="1" ht="15">
      <c r="A164" s="67"/>
      <c r="B164" s="82" t="s">
        <v>11</v>
      </c>
      <c r="C164" s="68">
        <f t="shared" si="78"/>
        <v>20</v>
      </c>
      <c r="D164" s="68"/>
      <c r="E164" s="73"/>
      <c r="F164" s="73">
        <v>20</v>
      </c>
      <c r="G164" s="73"/>
      <c r="H164" s="68"/>
      <c r="I164" s="68">
        <f>SUM(J164:M164)</f>
        <v>0</v>
      </c>
      <c r="J164" s="68"/>
      <c r="K164" s="73"/>
      <c r="L164" s="73"/>
      <c r="M164" s="73"/>
    </row>
    <row r="165" spans="1:13" s="81" customFormat="1" ht="15">
      <c r="A165" s="67"/>
      <c r="B165" s="82" t="s">
        <v>12</v>
      </c>
      <c r="C165" s="68">
        <f t="shared" si="78"/>
        <v>20</v>
      </c>
      <c r="D165" s="68"/>
      <c r="E165" s="73"/>
      <c r="F165" s="73">
        <v>20</v>
      </c>
      <c r="G165" s="73"/>
      <c r="H165" s="68"/>
      <c r="I165" s="68">
        <f>SUM(J165:M165)</f>
        <v>0</v>
      </c>
      <c r="J165" s="68"/>
      <c r="K165" s="73"/>
      <c r="L165" s="73"/>
      <c r="M165" s="73"/>
    </row>
    <row r="166" spans="1:13" s="81" customFormat="1" ht="31.5">
      <c r="A166" s="67" t="s">
        <v>498</v>
      </c>
      <c r="B166" s="82" t="s">
        <v>499</v>
      </c>
      <c r="C166" s="68">
        <f aca="true" t="shared" si="79" ref="C166:M166">SUM(C167:C169)</f>
        <v>159</v>
      </c>
      <c r="D166" s="68">
        <f t="shared" si="79"/>
        <v>0</v>
      </c>
      <c r="E166" s="68">
        <f t="shared" si="79"/>
        <v>0</v>
      </c>
      <c r="F166" s="68">
        <f t="shared" si="79"/>
        <v>159</v>
      </c>
      <c r="G166" s="68">
        <f t="shared" si="79"/>
        <v>0</v>
      </c>
      <c r="H166" s="68">
        <f t="shared" si="79"/>
        <v>0</v>
      </c>
      <c r="I166" s="68">
        <f t="shared" si="79"/>
        <v>0</v>
      </c>
      <c r="J166" s="68">
        <f t="shared" si="79"/>
        <v>0</v>
      </c>
      <c r="K166" s="68">
        <f t="shared" si="79"/>
        <v>0</v>
      </c>
      <c r="L166" s="68">
        <f t="shared" si="79"/>
        <v>0</v>
      </c>
      <c r="M166" s="68">
        <f t="shared" si="79"/>
        <v>0</v>
      </c>
    </row>
    <row r="167" spans="1:13" s="81" customFormat="1" ht="15">
      <c r="A167" s="67"/>
      <c r="B167" s="67" t="s">
        <v>10</v>
      </c>
      <c r="C167" s="68">
        <f aca="true" t="shared" si="80" ref="C167:C169">SUM(D167:H167)</f>
        <v>53</v>
      </c>
      <c r="D167" s="68"/>
      <c r="E167" s="73"/>
      <c r="F167" s="73">
        <v>53</v>
      </c>
      <c r="G167" s="73"/>
      <c r="H167" s="68"/>
      <c r="I167" s="68">
        <f>SUM(J167:M167)</f>
        <v>0</v>
      </c>
      <c r="J167" s="68"/>
      <c r="K167" s="73"/>
      <c r="L167" s="73"/>
      <c r="M167" s="73"/>
    </row>
    <row r="168" spans="1:13" s="81" customFormat="1" ht="15">
      <c r="A168" s="67"/>
      <c r="B168" s="67" t="s">
        <v>11</v>
      </c>
      <c r="C168" s="68">
        <f t="shared" si="80"/>
        <v>53</v>
      </c>
      <c r="D168" s="68"/>
      <c r="E168" s="73"/>
      <c r="F168" s="73">
        <v>53</v>
      </c>
      <c r="G168" s="73"/>
      <c r="H168" s="68"/>
      <c r="I168" s="68">
        <f>SUM(J168:M168)</f>
        <v>0</v>
      </c>
      <c r="J168" s="68"/>
      <c r="K168" s="73"/>
      <c r="L168" s="73"/>
      <c r="M168" s="73"/>
    </row>
    <row r="169" spans="1:13" s="81" customFormat="1" ht="15">
      <c r="A169" s="67"/>
      <c r="B169" s="67" t="s">
        <v>12</v>
      </c>
      <c r="C169" s="68">
        <f t="shared" si="80"/>
        <v>53</v>
      </c>
      <c r="D169" s="68"/>
      <c r="E169" s="73"/>
      <c r="F169" s="73">
        <v>53</v>
      </c>
      <c r="G169" s="73"/>
      <c r="H169" s="68"/>
      <c r="I169" s="68">
        <f>SUM(J169:M169)</f>
        <v>0</v>
      </c>
      <c r="J169" s="68"/>
      <c r="K169" s="73"/>
      <c r="L169" s="73"/>
      <c r="M169" s="73"/>
    </row>
    <row r="170" spans="1:13" s="81" customFormat="1" ht="15">
      <c r="A170" s="67" t="s">
        <v>500</v>
      </c>
      <c r="B170" s="67" t="s">
        <v>501</v>
      </c>
      <c r="C170" s="68">
        <f aca="true" t="shared" si="81" ref="C170:M170">SUM(C171:C173)</f>
        <v>60</v>
      </c>
      <c r="D170" s="68">
        <f t="shared" si="81"/>
        <v>0</v>
      </c>
      <c r="E170" s="68">
        <f t="shared" si="81"/>
        <v>0</v>
      </c>
      <c r="F170" s="68">
        <f t="shared" si="81"/>
        <v>60</v>
      </c>
      <c r="G170" s="68">
        <f t="shared" si="81"/>
        <v>0</v>
      </c>
      <c r="H170" s="68">
        <f t="shared" si="81"/>
        <v>0</v>
      </c>
      <c r="I170" s="68">
        <f t="shared" si="81"/>
        <v>0</v>
      </c>
      <c r="J170" s="68">
        <f t="shared" si="81"/>
        <v>0</v>
      </c>
      <c r="K170" s="68">
        <f t="shared" si="81"/>
        <v>0</v>
      </c>
      <c r="L170" s="68">
        <f t="shared" si="81"/>
        <v>0</v>
      </c>
      <c r="M170" s="68">
        <f t="shared" si="81"/>
        <v>0</v>
      </c>
    </row>
    <row r="171" spans="1:13" s="81" customFormat="1" ht="15">
      <c r="A171" s="67"/>
      <c r="B171" s="67" t="s">
        <v>10</v>
      </c>
      <c r="C171" s="68">
        <f aca="true" t="shared" si="82" ref="C171:C173">SUM(D171:H171)</f>
        <v>20</v>
      </c>
      <c r="D171" s="68"/>
      <c r="E171" s="73"/>
      <c r="F171" s="73">
        <v>20</v>
      </c>
      <c r="G171" s="73"/>
      <c r="H171" s="68"/>
      <c r="I171" s="68">
        <f>SUM(J171:M171)</f>
        <v>0</v>
      </c>
      <c r="J171" s="68"/>
      <c r="K171" s="73"/>
      <c r="L171" s="73"/>
      <c r="M171" s="73"/>
    </row>
    <row r="172" spans="1:13" s="81" customFormat="1" ht="15">
      <c r="A172" s="67"/>
      <c r="B172" s="67" t="s">
        <v>11</v>
      </c>
      <c r="C172" s="68">
        <f t="shared" si="82"/>
        <v>20</v>
      </c>
      <c r="D172" s="68"/>
      <c r="E172" s="73"/>
      <c r="F172" s="73">
        <v>20</v>
      </c>
      <c r="G172" s="73"/>
      <c r="H172" s="68"/>
      <c r="I172" s="68">
        <f>SUM(J172:M172)</f>
        <v>0</v>
      </c>
      <c r="J172" s="68"/>
      <c r="K172" s="73"/>
      <c r="L172" s="73"/>
      <c r="M172" s="73"/>
    </row>
    <row r="173" spans="1:13" s="81" customFormat="1" ht="15">
      <c r="A173" s="67"/>
      <c r="B173" s="67" t="s">
        <v>12</v>
      </c>
      <c r="C173" s="68">
        <f t="shared" si="82"/>
        <v>20</v>
      </c>
      <c r="D173" s="68"/>
      <c r="E173" s="73"/>
      <c r="F173" s="73">
        <v>20</v>
      </c>
      <c r="G173" s="73"/>
      <c r="H173" s="68"/>
      <c r="I173" s="68">
        <f>SUM(J173:M173)</f>
        <v>0</v>
      </c>
      <c r="J173" s="68"/>
      <c r="K173" s="73"/>
      <c r="L173" s="73"/>
      <c r="M173" s="73"/>
    </row>
    <row r="174" spans="1:13" s="81" customFormat="1" ht="15">
      <c r="A174" s="67" t="s">
        <v>502</v>
      </c>
      <c r="B174" s="82" t="s">
        <v>503</v>
      </c>
      <c r="C174" s="68">
        <f aca="true" t="shared" si="83" ref="C174:M174">SUM(C175:C177)</f>
        <v>12</v>
      </c>
      <c r="D174" s="68">
        <f t="shared" si="83"/>
        <v>0</v>
      </c>
      <c r="E174" s="68">
        <f t="shared" si="83"/>
        <v>0</v>
      </c>
      <c r="F174" s="68">
        <f t="shared" si="83"/>
        <v>12</v>
      </c>
      <c r="G174" s="68">
        <f t="shared" si="83"/>
        <v>0</v>
      </c>
      <c r="H174" s="68">
        <f t="shared" si="83"/>
        <v>0</v>
      </c>
      <c r="I174" s="68">
        <f t="shared" si="83"/>
        <v>0</v>
      </c>
      <c r="J174" s="68">
        <f t="shared" si="83"/>
        <v>0</v>
      </c>
      <c r="K174" s="68">
        <f t="shared" si="83"/>
        <v>0</v>
      </c>
      <c r="L174" s="68">
        <f t="shared" si="83"/>
        <v>0</v>
      </c>
      <c r="M174" s="68">
        <f t="shared" si="83"/>
        <v>0</v>
      </c>
    </row>
    <row r="175" spans="1:13" s="81" customFormat="1" ht="15">
      <c r="A175" s="67"/>
      <c r="B175" s="67" t="s">
        <v>10</v>
      </c>
      <c r="C175" s="68">
        <f aca="true" t="shared" si="84" ref="C175:C177">SUM(D175:H175)</f>
        <v>4</v>
      </c>
      <c r="D175" s="68"/>
      <c r="E175" s="73"/>
      <c r="F175" s="73">
        <v>4</v>
      </c>
      <c r="G175" s="73"/>
      <c r="H175" s="68"/>
      <c r="I175" s="68">
        <f>SUM(J175:M175)</f>
        <v>0</v>
      </c>
      <c r="J175" s="68"/>
      <c r="K175" s="73"/>
      <c r="L175" s="73"/>
      <c r="M175" s="73"/>
    </row>
    <row r="176" spans="1:13" s="81" customFormat="1" ht="15">
      <c r="A176" s="67"/>
      <c r="B176" s="67" t="s">
        <v>11</v>
      </c>
      <c r="C176" s="68">
        <f t="shared" si="84"/>
        <v>4</v>
      </c>
      <c r="D176" s="68"/>
      <c r="E176" s="73"/>
      <c r="F176" s="73">
        <v>4</v>
      </c>
      <c r="G176" s="73"/>
      <c r="H176" s="68"/>
      <c r="I176" s="68">
        <f>SUM(J176:M176)</f>
        <v>0</v>
      </c>
      <c r="J176" s="68"/>
      <c r="K176" s="73"/>
      <c r="L176" s="73"/>
      <c r="M176" s="73"/>
    </row>
    <row r="177" spans="1:13" s="81" customFormat="1" ht="15">
      <c r="A177" s="67"/>
      <c r="B177" s="67" t="s">
        <v>12</v>
      </c>
      <c r="C177" s="68">
        <f t="shared" si="84"/>
        <v>4</v>
      </c>
      <c r="D177" s="68"/>
      <c r="E177" s="73"/>
      <c r="F177" s="73">
        <v>4</v>
      </c>
      <c r="G177" s="73"/>
      <c r="H177" s="68"/>
      <c r="I177" s="68">
        <f>SUM(J177:M177)</f>
        <v>0</v>
      </c>
      <c r="J177" s="68"/>
      <c r="K177" s="73"/>
      <c r="L177" s="73"/>
      <c r="M177" s="73"/>
    </row>
    <row r="178" spans="1:13" s="81" customFormat="1" ht="47.25">
      <c r="A178" s="67" t="s">
        <v>504</v>
      </c>
      <c r="B178" s="67" t="s">
        <v>505</v>
      </c>
      <c r="C178" s="68">
        <f>SUM(C179:C181)</f>
        <v>90</v>
      </c>
      <c r="D178" s="68"/>
      <c r="E178" s="73"/>
      <c r="F178" s="68">
        <f>SUM(F179:F181)</f>
        <v>90</v>
      </c>
      <c r="G178" s="73"/>
      <c r="H178" s="68"/>
      <c r="I178" s="68">
        <f>SUM(I179:I181)</f>
        <v>0</v>
      </c>
      <c r="J178" s="68"/>
      <c r="K178" s="73"/>
      <c r="L178" s="68">
        <f>SUM(L179:L181)</f>
        <v>0</v>
      </c>
      <c r="M178" s="73"/>
    </row>
    <row r="179" spans="1:13" s="81" customFormat="1" ht="15">
      <c r="A179" s="67"/>
      <c r="B179" s="67" t="s">
        <v>10</v>
      </c>
      <c r="C179" s="68">
        <f aca="true" t="shared" si="85" ref="C179:C181">SUM(D179:H179)</f>
        <v>30</v>
      </c>
      <c r="D179" s="68"/>
      <c r="E179" s="73"/>
      <c r="F179" s="73">
        <v>30</v>
      </c>
      <c r="G179" s="73"/>
      <c r="H179" s="68"/>
      <c r="I179" s="68">
        <f>SUM(J179:M179)</f>
        <v>0</v>
      </c>
      <c r="J179" s="68"/>
      <c r="K179" s="73"/>
      <c r="L179" s="73"/>
      <c r="M179" s="73"/>
    </row>
    <row r="180" spans="1:13" s="81" customFormat="1" ht="15">
      <c r="A180" s="67"/>
      <c r="B180" s="67" t="s">
        <v>11</v>
      </c>
      <c r="C180" s="68">
        <f t="shared" si="85"/>
        <v>30</v>
      </c>
      <c r="D180" s="68"/>
      <c r="E180" s="73"/>
      <c r="F180" s="73">
        <v>30</v>
      </c>
      <c r="G180" s="73"/>
      <c r="H180" s="68"/>
      <c r="I180" s="68">
        <f>SUM(J180:M180)</f>
        <v>0</v>
      </c>
      <c r="J180" s="68"/>
      <c r="K180" s="73"/>
      <c r="L180" s="73"/>
      <c r="M180" s="73"/>
    </row>
    <row r="181" spans="1:13" s="81" customFormat="1" ht="15">
      <c r="A181" s="67"/>
      <c r="B181" s="67" t="s">
        <v>12</v>
      </c>
      <c r="C181" s="68">
        <f t="shared" si="85"/>
        <v>30</v>
      </c>
      <c r="D181" s="68"/>
      <c r="E181" s="73"/>
      <c r="F181" s="73">
        <v>30</v>
      </c>
      <c r="G181" s="73"/>
      <c r="H181" s="68"/>
      <c r="I181" s="68">
        <f>SUM(J181:M181)</f>
        <v>0</v>
      </c>
      <c r="J181" s="68"/>
      <c r="K181" s="73"/>
      <c r="L181" s="73"/>
      <c r="M181" s="73"/>
    </row>
    <row r="182" spans="1:13" s="60" customFormat="1" ht="15">
      <c r="A182" s="69" t="s">
        <v>506</v>
      </c>
      <c r="B182" s="69" t="s">
        <v>507</v>
      </c>
      <c r="C182" s="70">
        <f>D182+E182+F182+G182+H182</f>
        <v>20900.2</v>
      </c>
      <c r="D182" s="70">
        <f>D183+D187</f>
        <v>0</v>
      </c>
      <c r="E182" s="70">
        <f>E183+E187</f>
        <v>20530</v>
      </c>
      <c r="F182" s="70">
        <f>F183+F187</f>
        <v>370.20000000000005</v>
      </c>
      <c r="G182" s="70">
        <f>G183+G187</f>
        <v>0</v>
      </c>
      <c r="H182" s="70">
        <f>H183+H187</f>
        <v>0</v>
      </c>
      <c r="I182" s="70">
        <f>J182+K182+L182+M182</f>
        <v>0</v>
      </c>
      <c r="J182" s="70">
        <f>J183+J187</f>
        <v>0</v>
      </c>
      <c r="K182" s="70">
        <f>K183+K187</f>
        <v>0</v>
      </c>
      <c r="L182" s="70">
        <f>L183+L187</f>
        <v>0</v>
      </c>
      <c r="M182" s="70">
        <f>M183+M187</f>
        <v>0</v>
      </c>
    </row>
    <row r="183" spans="1:13" s="60" customFormat="1" ht="31.5">
      <c r="A183" s="67" t="s">
        <v>508</v>
      </c>
      <c r="B183" s="67" t="s">
        <v>509</v>
      </c>
      <c r="C183" s="68">
        <f aca="true" t="shared" si="86" ref="C183:H183">SUM(C184:C186)</f>
        <v>5530</v>
      </c>
      <c r="D183" s="68">
        <f t="shared" si="86"/>
        <v>0</v>
      </c>
      <c r="E183" s="68">
        <f t="shared" si="86"/>
        <v>5530</v>
      </c>
      <c r="F183" s="68">
        <f t="shared" si="86"/>
        <v>0</v>
      </c>
      <c r="G183" s="68">
        <f t="shared" si="86"/>
        <v>0</v>
      </c>
      <c r="H183" s="68">
        <f t="shared" si="86"/>
        <v>0</v>
      </c>
      <c r="I183" s="68">
        <f aca="true" t="shared" si="87" ref="I183:M183">SUM(I184:I186)</f>
        <v>0</v>
      </c>
      <c r="J183" s="68">
        <f t="shared" si="87"/>
        <v>0</v>
      </c>
      <c r="K183" s="68">
        <f t="shared" si="87"/>
        <v>0</v>
      </c>
      <c r="L183" s="68">
        <f t="shared" si="87"/>
        <v>0</v>
      </c>
      <c r="M183" s="68">
        <f t="shared" si="87"/>
        <v>0</v>
      </c>
    </row>
    <row r="184" spans="1:13" s="60" customFormat="1" ht="15">
      <c r="A184" s="67"/>
      <c r="B184" s="67" t="s">
        <v>10</v>
      </c>
      <c r="C184" s="68">
        <f aca="true" t="shared" si="88" ref="C184:C195">SUM(D184:H184)</f>
        <v>1715</v>
      </c>
      <c r="D184" s="68"/>
      <c r="E184" s="73">
        <v>1715</v>
      </c>
      <c r="F184" s="73"/>
      <c r="G184" s="73"/>
      <c r="H184" s="68"/>
      <c r="I184" s="68">
        <f>SUM(J184:M184)</f>
        <v>0</v>
      </c>
      <c r="J184" s="68"/>
      <c r="K184" s="73"/>
      <c r="L184" s="73"/>
      <c r="M184" s="73"/>
    </row>
    <row r="185" spans="1:13" s="60" customFormat="1" ht="15">
      <c r="A185" s="67"/>
      <c r="B185" s="67" t="s">
        <v>11</v>
      </c>
      <c r="C185" s="68">
        <f t="shared" si="88"/>
        <v>2545</v>
      </c>
      <c r="D185" s="68"/>
      <c r="E185" s="73">
        <v>2545</v>
      </c>
      <c r="F185" s="73"/>
      <c r="G185" s="73"/>
      <c r="H185" s="68"/>
      <c r="I185" s="68">
        <f>SUM(J185:M185)</f>
        <v>0</v>
      </c>
      <c r="J185" s="68"/>
      <c r="K185" s="73"/>
      <c r="L185" s="73"/>
      <c r="M185" s="73"/>
    </row>
    <row r="186" spans="1:13" s="60" customFormat="1" ht="15">
      <c r="A186" s="67"/>
      <c r="B186" s="67" t="s">
        <v>12</v>
      </c>
      <c r="C186" s="68">
        <f t="shared" si="88"/>
        <v>1270</v>
      </c>
      <c r="D186" s="68"/>
      <c r="E186" s="73">
        <v>1270</v>
      </c>
      <c r="F186" s="73"/>
      <c r="G186" s="73"/>
      <c r="H186" s="68"/>
      <c r="I186" s="68">
        <f>SUM(J186:M186)</f>
        <v>0</v>
      </c>
      <c r="J186" s="68"/>
      <c r="K186" s="73"/>
      <c r="L186" s="73"/>
      <c r="M186" s="73"/>
    </row>
    <row r="187" spans="1:13" s="60" customFormat="1" ht="47.25">
      <c r="A187" s="67" t="s">
        <v>510</v>
      </c>
      <c r="B187" s="67" t="s">
        <v>511</v>
      </c>
      <c r="C187" s="68">
        <f aca="true" t="shared" si="89" ref="C187:M187">SUM(C188:C190)</f>
        <v>15370.199999999999</v>
      </c>
      <c r="D187" s="68">
        <f t="shared" si="89"/>
        <v>0</v>
      </c>
      <c r="E187" s="68">
        <f t="shared" si="89"/>
        <v>15000</v>
      </c>
      <c r="F187" s="68">
        <f t="shared" si="89"/>
        <v>370.20000000000005</v>
      </c>
      <c r="G187" s="68">
        <f t="shared" si="89"/>
        <v>0</v>
      </c>
      <c r="H187" s="68">
        <f t="shared" si="89"/>
        <v>0</v>
      </c>
      <c r="I187" s="68">
        <f t="shared" si="89"/>
        <v>0</v>
      </c>
      <c r="J187" s="68">
        <f t="shared" si="89"/>
        <v>0</v>
      </c>
      <c r="K187" s="68">
        <f t="shared" si="89"/>
        <v>0</v>
      </c>
      <c r="L187" s="68">
        <f t="shared" si="89"/>
        <v>0</v>
      </c>
      <c r="M187" s="68">
        <f t="shared" si="89"/>
        <v>0</v>
      </c>
    </row>
    <row r="188" spans="1:13" s="60" customFormat="1" ht="15">
      <c r="A188" s="67"/>
      <c r="B188" s="67" t="s">
        <v>10</v>
      </c>
      <c r="C188" s="68">
        <f>SUM(D188:H188)</f>
        <v>5123.4</v>
      </c>
      <c r="D188" s="68"/>
      <c r="E188" s="73">
        <v>5000</v>
      </c>
      <c r="F188" s="73">
        <v>123.4</v>
      </c>
      <c r="G188" s="73"/>
      <c r="H188" s="68"/>
      <c r="I188" s="68">
        <f>SUM(J188:M188)</f>
        <v>0</v>
      </c>
      <c r="J188" s="68"/>
      <c r="K188" s="73"/>
      <c r="L188" s="73"/>
      <c r="M188" s="73"/>
    </row>
    <row r="189" spans="1:13" s="60" customFormat="1" ht="15">
      <c r="A189" s="67"/>
      <c r="B189" s="67" t="s">
        <v>11</v>
      </c>
      <c r="C189" s="68">
        <f>SUM(D189:H189)</f>
        <v>5123.4</v>
      </c>
      <c r="D189" s="68"/>
      <c r="E189" s="73">
        <v>5000</v>
      </c>
      <c r="F189" s="73">
        <v>123.4</v>
      </c>
      <c r="G189" s="73"/>
      <c r="H189" s="68"/>
      <c r="I189" s="68">
        <f>SUM(J189:M189)</f>
        <v>0</v>
      </c>
      <c r="J189" s="68"/>
      <c r="K189" s="73"/>
      <c r="L189" s="73"/>
      <c r="M189" s="73"/>
    </row>
    <row r="190" spans="1:13" s="60" customFormat="1" ht="15">
      <c r="A190" s="67"/>
      <c r="B190" s="67" t="s">
        <v>12</v>
      </c>
      <c r="C190" s="68">
        <f>SUM(D190:H190)</f>
        <v>5123.4</v>
      </c>
      <c r="D190" s="68"/>
      <c r="E190" s="73">
        <v>5000</v>
      </c>
      <c r="F190" s="73">
        <v>123.4</v>
      </c>
      <c r="G190" s="73"/>
      <c r="H190" s="68"/>
      <c r="I190" s="68">
        <f>SUM(J190:M190)</f>
        <v>0</v>
      </c>
      <c r="J190" s="68"/>
      <c r="K190" s="73"/>
      <c r="L190" s="73"/>
      <c r="M190" s="73"/>
    </row>
    <row r="191" spans="1:13" s="60" customFormat="1" ht="31.5">
      <c r="A191" s="69"/>
      <c r="B191" s="69" t="s">
        <v>512</v>
      </c>
      <c r="C191" s="70">
        <f>D191+E191+F191+G191+H191</f>
        <v>24232.699999999997</v>
      </c>
      <c r="D191" s="70">
        <f>D192+D196+D200+D204</f>
        <v>0</v>
      </c>
      <c r="E191" s="70">
        <f>E192+E196+E200+E204</f>
        <v>16432.699999999997</v>
      </c>
      <c r="F191" s="70">
        <f>F192+F196+F200+F204</f>
        <v>3500</v>
      </c>
      <c r="G191" s="70">
        <f>G192+G196+G200+G204</f>
        <v>4300</v>
      </c>
      <c r="H191" s="70">
        <f>H192+H196+H200+H204</f>
        <v>0</v>
      </c>
      <c r="I191" s="70">
        <f>J191+K191+L191+M191</f>
        <v>1579</v>
      </c>
      <c r="J191" s="70">
        <f>J192+J196+J200+J204</f>
        <v>0</v>
      </c>
      <c r="K191" s="70">
        <f>K192+K196+K200+K204</f>
        <v>1079</v>
      </c>
      <c r="L191" s="70">
        <f>L192+L196+L200+L204</f>
        <v>0</v>
      </c>
      <c r="M191" s="70">
        <f>M192+M196+M200+M204</f>
        <v>500</v>
      </c>
    </row>
    <row r="192" spans="1:13" s="60" customFormat="1" ht="15">
      <c r="A192" s="67" t="s">
        <v>513</v>
      </c>
      <c r="B192" s="67" t="s">
        <v>514</v>
      </c>
      <c r="C192" s="68">
        <f aca="true" t="shared" si="90" ref="C192:H192">SUM(C193:C195)</f>
        <v>11260.4</v>
      </c>
      <c r="D192" s="68">
        <f t="shared" si="90"/>
        <v>0</v>
      </c>
      <c r="E192" s="68">
        <f t="shared" si="90"/>
        <v>8860.4</v>
      </c>
      <c r="F192" s="68">
        <f t="shared" si="90"/>
        <v>0</v>
      </c>
      <c r="G192" s="68">
        <f t="shared" si="90"/>
        <v>2400</v>
      </c>
      <c r="H192" s="68">
        <f t="shared" si="90"/>
        <v>0</v>
      </c>
      <c r="I192" s="68">
        <f aca="true" t="shared" si="91" ref="I192:M192">SUM(I193:I195)</f>
        <v>450</v>
      </c>
      <c r="J192" s="68">
        <f t="shared" si="91"/>
        <v>0</v>
      </c>
      <c r="K192" s="68">
        <f t="shared" si="91"/>
        <v>450</v>
      </c>
      <c r="L192" s="68">
        <f t="shared" si="91"/>
        <v>0</v>
      </c>
      <c r="M192" s="68">
        <f t="shared" si="91"/>
        <v>0</v>
      </c>
    </row>
    <row r="193" spans="1:13" s="60" customFormat="1" ht="15">
      <c r="A193" s="67"/>
      <c r="B193" s="67" t="s">
        <v>10</v>
      </c>
      <c r="C193" s="68">
        <f>SUM(D193:H193)</f>
        <v>3778.2</v>
      </c>
      <c r="D193" s="68"/>
      <c r="E193" s="73">
        <f>3778.2-G193</f>
        <v>2978.2</v>
      </c>
      <c r="F193" s="73"/>
      <c r="G193" s="73">
        <f>800</f>
        <v>800</v>
      </c>
      <c r="H193" s="68"/>
      <c r="I193" s="68">
        <f>SUM(J193:M193)</f>
        <v>450</v>
      </c>
      <c r="J193" s="68"/>
      <c r="K193" s="73">
        <v>450</v>
      </c>
      <c r="L193" s="73"/>
      <c r="M193" s="73"/>
    </row>
    <row r="194" spans="1:13" s="60" customFormat="1" ht="15">
      <c r="A194" s="67"/>
      <c r="B194" s="67" t="s">
        <v>11</v>
      </c>
      <c r="C194" s="68">
        <f t="shared" si="88"/>
        <v>3737.2</v>
      </c>
      <c r="D194" s="68"/>
      <c r="E194" s="73">
        <f>3737.2-G194</f>
        <v>2937.2</v>
      </c>
      <c r="F194" s="73"/>
      <c r="G194" s="73">
        <f>800</f>
        <v>800</v>
      </c>
      <c r="H194" s="68"/>
      <c r="I194" s="68">
        <f>SUM(J194:M194)</f>
        <v>0</v>
      </c>
      <c r="J194" s="68"/>
      <c r="K194" s="73"/>
      <c r="L194" s="73"/>
      <c r="M194" s="73"/>
    </row>
    <row r="195" spans="1:13" s="60" customFormat="1" ht="15">
      <c r="A195" s="67"/>
      <c r="B195" s="67" t="s">
        <v>12</v>
      </c>
      <c r="C195" s="68">
        <f t="shared" si="88"/>
        <v>3745</v>
      </c>
      <c r="D195" s="68"/>
      <c r="E195" s="73">
        <f>3745-G195</f>
        <v>2945</v>
      </c>
      <c r="F195" s="73"/>
      <c r="G195" s="73">
        <f>800</f>
        <v>800</v>
      </c>
      <c r="H195" s="68"/>
      <c r="I195" s="68">
        <f>SUM(J195:M195)</f>
        <v>0</v>
      </c>
      <c r="J195" s="68"/>
      <c r="K195" s="73"/>
      <c r="L195" s="73"/>
      <c r="M195" s="73"/>
    </row>
    <row r="196" spans="1:13" s="60" customFormat="1" ht="15">
      <c r="A196" s="67" t="s">
        <v>515</v>
      </c>
      <c r="B196" s="67" t="s">
        <v>516</v>
      </c>
      <c r="C196" s="68">
        <f aca="true" t="shared" si="92" ref="C196:M196">SUM(C197:C199)</f>
        <v>4405</v>
      </c>
      <c r="D196" s="68">
        <f t="shared" si="92"/>
        <v>0</v>
      </c>
      <c r="E196" s="68">
        <f t="shared" si="92"/>
        <v>2505</v>
      </c>
      <c r="F196" s="68">
        <f t="shared" si="92"/>
        <v>0</v>
      </c>
      <c r="G196" s="68">
        <f t="shared" si="92"/>
        <v>1900</v>
      </c>
      <c r="H196" s="68">
        <f t="shared" si="92"/>
        <v>0</v>
      </c>
      <c r="I196" s="68">
        <f t="shared" si="92"/>
        <v>500</v>
      </c>
      <c r="J196" s="68">
        <f t="shared" si="92"/>
        <v>0</v>
      </c>
      <c r="K196" s="68">
        <f t="shared" si="92"/>
        <v>0</v>
      </c>
      <c r="L196" s="68">
        <f t="shared" si="92"/>
        <v>0</v>
      </c>
      <c r="M196" s="68">
        <f t="shared" si="92"/>
        <v>500</v>
      </c>
    </row>
    <row r="197" spans="1:13" s="60" customFormat="1" ht="15">
      <c r="A197" s="67"/>
      <c r="B197" s="67" t="s">
        <v>10</v>
      </c>
      <c r="C197" s="68">
        <f aca="true" t="shared" si="93" ref="C197:C199">SUM(D197:H197)</f>
        <v>1590</v>
      </c>
      <c r="D197" s="68"/>
      <c r="E197" s="73">
        <f>1590-G197</f>
        <v>1040</v>
      </c>
      <c r="F197" s="73"/>
      <c r="G197" s="73">
        <v>550</v>
      </c>
      <c r="H197" s="68"/>
      <c r="I197" s="68">
        <f>SUM(J197:M197)</f>
        <v>500</v>
      </c>
      <c r="J197" s="68"/>
      <c r="K197" s="73"/>
      <c r="L197" s="73"/>
      <c r="M197" s="73">
        <v>500</v>
      </c>
    </row>
    <row r="198" spans="1:13" s="60" customFormat="1" ht="15">
      <c r="A198" s="67"/>
      <c r="B198" s="67" t="s">
        <v>11</v>
      </c>
      <c r="C198" s="68">
        <f t="shared" si="93"/>
        <v>1355</v>
      </c>
      <c r="D198" s="68"/>
      <c r="E198" s="73">
        <f>1355-G198</f>
        <v>705</v>
      </c>
      <c r="F198" s="73"/>
      <c r="G198" s="73">
        <v>650</v>
      </c>
      <c r="H198" s="68"/>
      <c r="I198" s="68">
        <f>SUM(J198:M198)</f>
        <v>0</v>
      </c>
      <c r="J198" s="68"/>
      <c r="K198" s="73"/>
      <c r="L198" s="73"/>
      <c r="M198" s="73"/>
    </row>
    <row r="199" spans="1:13" s="60" customFormat="1" ht="15">
      <c r="A199" s="67"/>
      <c r="B199" s="67" t="s">
        <v>12</v>
      </c>
      <c r="C199" s="68">
        <f t="shared" si="93"/>
        <v>1460</v>
      </c>
      <c r="D199" s="68"/>
      <c r="E199" s="73">
        <f>1460-G199</f>
        <v>760</v>
      </c>
      <c r="F199" s="73"/>
      <c r="G199" s="73">
        <v>700</v>
      </c>
      <c r="H199" s="68"/>
      <c r="I199" s="68">
        <f>SUM(J199:M199)</f>
        <v>0</v>
      </c>
      <c r="J199" s="68"/>
      <c r="K199" s="73"/>
      <c r="L199" s="73"/>
      <c r="M199" s="73"/>
    </row>
    <row r="200" spans="1:13" s="60" customFormat="1" ht="15">
      <c r="A200" s="67" t="s">
        <v>517</v>
      </c>
      <c r="B200" s="67" t="s">
        <v>518</v>
      </c>
      <c r="C200" s="68">
        <f aca="true" t="shared" si="94" ref="C200:M200">SUM(C201:C203)</f>
        <v>1375.3</v>
      </c>
      <c r="D200" s="68">
        <f t="shared" si="94"/>
        <v>0</v>
      </c>
      <c r="E200" s="68">
        <f t="shared" si="94"/>
        <v>1375.3</v>
      </c>
      <c r="F200" s="68">
        <f t="shared" si="94"/>
        <v>0</v>
      </c>
      <c r="G200" s="68">
        <f t="shared" si="94"/>
        <v>0</v>
      </c>
      <c r="H200" s="68">
        <f t="shared" si="94"/>
        <v>0</v>
      </c>
      <c r="I200" s="68">
        <f t="shared" si="94"/>
        <v>0</v>
      </c>
      <c r="J200" s="68">
        <f t="shared" si="94"/>
        <v>0</v>
      </c>
      <c r="K200" s="68">
        <f t="shared" si="94"/>
        <v>0</v>
      </c>
      <c r="L200" s="68">
        <f t="shared" si="94"/>
        <v>0</v>
      </c>
      <c r="M200" s="68">
        <f t="shared" si="94"/>
        <v>0</v>
      </c>
    </row>
    <row r="201" spans="1:13" s="60" customFormat="1" ht="15">
      <c r="A201" s="67"/>
      <c r="B201" s="67" t="s">
        <v>10</v>
      </c>
      <c r="C201" s="68">
        <f aca="true" t="shared" si="95" ref="C201:C203">SUM(D201:H201)</f>
        <v>440.6</v>
      </c>
      <c r="D201" s="68"/>
      <c r="E201" s="73">
        <v>440.6</v>
      </c>
      <c r="F201" s="73"/>
      <c r="G201" s="73"/>
      <c r="H201" s="68"/>
      <c r="I201" s="68">
        <f>SUM(J201:M201)</f>
        <v>0</v>
      </c>
      <c r="J201" s="68"/>
      <c r="K201" s="73"/>
      <c r="L201" s="73"/>
      <c r="M201" s="73"/>
    </row>
    <row r="202" spans="1:13" s="60" customFormat="1" ht="15">
      <c r="A202" s="67"/>
      <c r="B202" s="67" t="s">
        <v>11</v>
      </c>
      <c r="C202" s="68">
        <f t="shared" si="95"/>
        <v>434.7</v>
      </c>
      <c r="D202" s="68"/>
      <c r="E202" s="73">
        <v>434.7</v>
      </c>
      <c r="F202" s="73"/>
      <c r="G202" s="73"/>
      <c r="H202" s="68"/>
      <c r="I202" s="68">
        <f>SUM(J202:M202)</f>
        <v>0</v>
      </c>
      <c r="J202" s="68"/>
      <c r="K202" s="73"/>
      <c r="L202" s="73"/>
      <c r="M202" s="73"/>
    </row>
    <row r="203" spans="1:13" s="60" customFormat="1" ht="15">
      <c r="A203" s="67"/>
      <c r="B203" s="67" t="s">
        <v>12</v>
      </c>
      <c r="C203" s="68">
        <f t="shared" si="95"/>
        <v>500</v>
      </c>
      <c r="D203" s="68"/>
      <c r="E203" s="73">
        <v>500</v>
      </c>
      <c r="F203" s="73"/>
      <c r="G203" s="73"/>
      <c r="H203" s="68"/>
      <c r="I203" s="68">
        <f>SUM(J203:M203)</f>
        <v>0</v>
      </c>
      <c r="J203" s="68"/>
      <c r="K203" s="73"/>
      <c r="L203" s="73"/>
      <c r="M203" s="73"/>
    </row>
    <row r="204" spans="1:13" s="60" customFormat="1" ht="15">
      <c r="A204" s="67" t="s">
        <v>519</v>
      </c>
      <c r="B204" s="67" t="s">
        <v>520</v>
      </c>
      <c r="C204" s="68">
        <f aca="true" t="shared" si="96" ref="C204:M204">SUM(C205:C207)</f>
        <v>7192</v>
      </c>
      <c r="D204" s="68">
        <f t="shared" si="96"/>
        <v>0</v>
      </c>
      <c r="E204" s="68">
        <f t="shared" si="96"/>
        <v>3692</v>
      </c>
      <c r="F204" s="68">
        <f t="shared" si="96"/>
        <v>3500</v>
      </c>
      <c r="G204" s="68">
        <f t="shared" si="96"/>
        <v>0</v>
      </c>
      <c r="H204" s="68">
        <f t="shared" si="96"/>
        <v>0</v>
      </c>
      <c r="I204" s="68">
        <f t="shared" si="96"/>
        <v>629</v>
      </c>
      <c r="J204" s="68">
        <f t="shared" si="96"/>
        <v>0</v>
      </c>
      <c r="K204" s="68">
        <f t="shared" si="96"/>
        <v>629</v>
      </c>
      <c r="L204" s="68">
        <f t="shared" si="96"/>
        <v>0</v>
      </c>
      <c r="M204" s="68">
        <f t="shared" si="96"/>
        <v>0</v>
      </c>
    </row>
    <row r="205" spans="1:13" s="60" customFormat="1" ht="15">
      <c r="A205" s="67"/>
      <c r="B205" s="67" t="s">
        <v>10</v>
      </c>
      <c r="C205" s="68">
        <f>SUM(D205:H205)</f>
        <v>2290</v>
      </c>
      <c r="D205" s="68"/>
      <c r="E205" s="73">
        <v>540</v>
      </c>
      <c r="F205" s="73">
        <v>1750</v>
      </c>
      <c r="G205" s="73"/>
      <c r="H205" s="68"/>
      <c r="I205" s="68">
        <f>SUM(J205:M205)</f>
        <v>629</v>
      </c>
      <c r="J205" s="68"/>
      <c r="K205" s="73">
        <v>629</v>
      </c>
      <c r="L205" s="73"/>
      <c r="M205" s="73"/>
    </row>
    <row r="206" spans="1:13" s="60" customFormat="1" ht="15">
      <c r="A206" s="67"/>
      <c r="B206" s="67" t="s">
        <v>11</v>
      </c>
      <c r="C206" s="68">
        <f>SUM(D206:H206)</f>
        <v>3654</v>
      </c>
      <c r="D206" s="68"/>
      <c r="E206" s="73">
        <v>1904</v>
      </c>
      <c r="F206" s="73">
        <v>1750</v>
      </c>
      <c r="G206" s="73"/>
      <c r="H206" s="68"/>
      <c r="I206" s="68">
        <f>SUM(J206:M206)</f>
        <v>0</v>
      </c>
      <c r="J206" s="68"/>
      <c r="K206" s="73"/>
      <c r="L206" s="73"/>
      <c r="M206" s="73"/>
    </row>
    <row r="207" spans="1:13" s="60" customFormat="1" ht="15">
      <c r="A207" s="67"/>
      <c r="B207" s="67" t="s">
        <v>12</v>
      </c>
      <c r="C207" s="68">
        <f aca="true" t="shared" si="97" ref="C207">SUM(D207:H207)</f>
        <v>1248</v>
      </c>
      <c r="D207" s="68"/>
      <c r="E207" s="73">
        <v>1248</v>
      </c>
      <c r="F207" s="73"/>
      <c r="G207" s="73"/>
      <c r="H207" s="68"/>
      <c r="I207" s="68">
        <f>SUM(J207:M207)</f>
        <v>0</v>
      </c>
      <c r="J207" s="68"/>
      <c r="K207" s="73"/>
      <c r="L207" s="73"/>
      <c r="M207" s="73"/>
    </row>
    <row r="208" spans="1:13" s="60" customFormat="1" ht="31.5">
      <c r="A208" s="69"/>
      <c r="B208" s="69" t="s">
        <v>521</v>
      </c>
      <c r="C208" s="70"/>
      <c r="D208" s="70"/>
      <c r="E208" s="83"/>
      <c r="F208" s="83"/>
      <c r="G208" s="83"/>
      <c r="H208" s="70"/>
      <c r="I208" s="70"/>
      <c r="J208" s="70"/>
      <c r="K208" s="83"/>
      <c r="L208" s="83"/>
      <c r="M208" s="83"/>
    </row>
    <row r="209" spans="1:13" s="60" customFormat="1" ht="31.5">
      <c r="A209" s="61" t="s">
        <v>513</v>
      </c>
      <c r="B209" s="61" t="s">
        <v>522</v>
      </c>
      <c r="C209" s="74">
        <f aca="true" t="shared" si="98" ref="C209:H209">SUM(C210:C212)</f>
        <v>0</v>
      </c>
      <c r="D209" s="74">
        <f t="shared" si="98"/>
        <v>0</v>
      </c>
      <c r="E209" s="74">
        <f t="shared" si="98"/>
        <v>0</v>
      </c>
      <c r="F209" s="74">
        <f t="shared" si="98"/>
        <v>0</v>
      </c>
      <c r="G209" s="74">
        <f t="shared" si="98"/>
        <v>0</v>
      </c>
      <c r="H209" s="74">
        <f t="shared" si="98"/>
        <v>0</v>
      </c>
      <c r="I209" s="74">
        <f aca="true" t="shared" si="99" ref="I209:M209">SUM(I210:I212)</f>
        <v>0</v>
      </c>
      <c r="J209" s="74">
        <f t="shared" si="99"/>
        <v>0</v>
      </c>
      <c r="K209" s="74">
        <f t="shared" si="99"/>
        <v>0</v>
      </c>
      <c r="L209" s="74">
        <f t="shared" si="99"/>
        <v>0</v>
      </c>
      <c r="M209" s="74">
        <f t="shared" si="99"/>
        <v>0</v>
      </c>
    </row>
    <row r="210" spans="1:13" s="60" customFormat="1" ht="15">
      <c r="A210" s="61"/>
      <c r="B210" s="61" t="s">
        <v>10</v>
      </c>
      <c r="C210" s="74">
        <f aca="true" t="shared" si="100" ref="C210:C212">SUM(D210:H210)</f>
        <v>0</v>
      </c>
      <c r="D210" s="74"/>
      <c r="E210" s="75"/>
      <c r="F210" s="75"/>
      <c r="G210" s="75"/>
      <c r="H210" s="74"/>
      <c r="I210" s="74">
        <f>SUM(J210:M210)</f>
        <v>0</v>
      </c>
      <c r="J210" s="74"/>
      <c r="K210" s="75"/>
      <c r="L210" s="75"/>
      <c r="M210" s="75"/>
    </row>
    <row r="211" spans="1:13" s="60" customFormat="1" ht="15">
      <c r="A211" s="61"/>
      <c r="B211" s="61" t="s">
        <v>11</v>
      </c>
      <c r="C211" s="74">
        <f t="shared" si="100"/>
        <v>0</v>
      </c>
      <c r="D211" s="74"/>
      <c r="E211" s="75"/>
      <c r="F211" s="75"/>
      <c r="G211" s="75"/>
      <c r="H211" s="74"/>
      <c r="I211" s="74">
        <f>SUM(J211:M211)</f>
        <v>0</v>
      </c>
      <c r="J211" s="74"/>
      <c r="K211" s="75"/>
      <c r="L211" s="75"/>
      <c r="M211" s="75"/>
    </row>
    <row r="212" spans="1:13" s="60" customFormat="1" ht="15">
      <c r="A212" s="61"/>
      <c r="B212" s="61" t="s">
        <v>12</v>
      </c>
      <c r="C212" s="74">
        <f t="shared" si="100"/>
        <v>0</v>
      </c>
      <c r="D212" s="74"/>
      <c r="E212" s="75"/>
      <c r="F212" s="75"/>
      <c r="G212" s="75"/>
      <c r="H212" s="74"/>
      <c r="I212" s="74">
        <f>SUM(J212:M212)</f>
        <v>0</v>
      </c>
      <c r="J212" s="74"/>
      <c r="K212" s="75"/>
      <c r="L212" s="75"/>
      <c r="M212" s="75"/>
    </row>
    <row r="213" spans="1:13" s="60" customFormat="1" ht="31.5">
      <c r="A213" s="61" t="s">
        <v>515</v>
      </c>
      <c r="B213" s="61" t="s">
        <v>523</v>
      </c>
      <c r="C213" s="74">
        <f aca="true" t="shared" si="101" ref="C213:M213">SUM(C214:C216)</f>
        <v>0</v>
      </c>
      <c r="D213" s="74">
        <f t="shared" si="101"/>
        <v>0</v>
      </c>
      <c r="E213" s="74">
        <f t="shared" si="101"/>
        <v>0</v>
      </c>
      <c r="F213" s="74">
        <f t="shared" si="101"/>
        <v>0</v>
      </c>
      <c r="G213" s="74">
        <f t="shared" si="101"/>
        <v>0</v>
      </c>
      <c r="H213" s="74">
        <f t="shared" si="101"/>
        <v>0</v>
      </c>
      <c r="I213" s="74">
        <f t="shared" si="101"/>
        <v>0</v>
      </c>
      <c r="J213" s="74">
        <f t="shared" si="101"/>
        <v>0</v>
      </c>
      <c r="K213" s="74">
        <f t="shared" si="101"/>
        <v>0</v>
      </c>
      <c r="L213" s="74">
        <f t="shared" si="101"/>
        <v>0</v>
      </c>
      <c r="M213" s="74">
        <f t="shared" si="101"/>
        <v>0</v>
      </c>
    </row>
    <row r="214" spans="1:13" s="60" customFormat="1" ht="15">
      <c r="A214" s="61"/>
      <c r="B214" s="61" t="s">
        <v>10</v>
      </c>
      <c r="C214" s="74">
        <f aca="true" t="shared" si="102" ref="C214:C217">SUM(D214:H214)</f>
        <v>0</v>
      </c>
      <c r="D214" s="74"/>
      <c r="E214" s="75"/>
      <c r="F214" s="75"/>
      <c r="G214" s="75"/>
      <c r="H214" s="74"/>
      <c r="I214" s="74">
        <f>SUM(J214:M214)</f>
        <v>0</v>
      </c>
      <c r="J214" s="74"/>
      <c r="K214" s="75"/>
      <c r="L214" s="75"/>
      <c r="M214" s="75"/>
    </row>
    <row r="215" spans="1:13" s="60" customFormat="1" ht="15">
      <c r="A215" s="61"/>
      <c r="B215" s="61" t="s">
        <v>11</v>
      </c>
      <c r="C215" s="74">
        <f t="shared" si="102"/>
        <v>0</v>
      </c>
      <c r="D215" s="74"/>
      <c r="E215" s="75"/>
      <c r="F215" s="75"/>
      <c r="G215" s="75"/>
      <c r="H215" s="74"/>
      <c r="I215" s="74">
        <f>SUM(J215:M215)</f>
        <v>0</v>
      </c>
      <c r="J215" s="74"/>
      <c r="K215" s="75"/>
      <c r="L215" s="75"/>
      <c r="M215" s="75"/>
    </row>
    <row r="216" spans="1:13" s="60" customFormat="1" ht="15">
      <c r="A216" s="61"/>
      <c r="B216" s="61" t="s">
        <v>12</v>
      </c>
      <c r="C216" s="74">
        <f t="shared" si="102"/>
        <v>0</v>
      </c>
      <c r="D216" s="74"/>
      <c r="E216" s="75"/>
      <c r="F216" s="75"/>
      <c r="G216" s="75"/>
      <c r="H216" s="74"/>
      <c r="I216" s="74">
        <f>SUM(J216:M216)</f>
        <v>0</v>
      </c>
      <c r="J216" s="74"/>
      <c r="K216" s="75"/>
      <c r="L216" s="75"/>
      <c r="M216" s="75"/>
    </row>
    <row r="217" spans="1:13" s="60" customFormat="1" ht="15">
      <c r="A217" s="61"/>
      <c r="B217" s="61" t="s">
        <v>12</v>
      </c>
      <c r="C217" s="74">
        <f t="shared" si="102"/>
        <v>0</v>
      </c>
      <c r="D217" s="74"/>
      <c r="E217" s="75"/>
      <c r="F217" s="75"/>
      <c r="G217" s="75"/>
      <c r="H217" s="74"/>
      <c r="I217" s="74">
        <f>SUM(J217:M217)</f>
        <v>0</v>
      </c>
      <c r="J217" s="74"/>
      <c r="K217" s="75"/>
      <c r="L217" s="75"/>
      <c r="M217" s="75"/>
    </row>
    <row r="218" spans="1:13" s="60" customFormat="1" ht="47.25">
      <c r="A218" s="61" t="s">
        <v>517</v>
      </c>
      <c r="B218" s="61" t="s">
        <v>524</v>
      </c>
      <c r="C218" s="74">
        <f aca="true" t="shared" si="103" ref="C218:M218">SUM(C219:C221)</f>
        <v>100</v>
      </c>
      <c r="D218" s="74">
        <f t="shared" si="103"/>
        <v>0</v>
      </c>
      <c r="E218" s="74">
        <f t="shared" si="103"/>
        <v>0</v>
      </c>
      <c r="F218" s="74">
        <f t="shared" si="103"/>
        <v>0</v>
      </c>
      <c r="G218" s="74">
        <f t="shared" si="103"/>
        <v>100</v>
      </c>
      <c r="H218" s="74">
        <f t="shared" si="103"/>
        <v>0</v>
      </c>
      <c r="I218" s="74">
        <f t="shared" si="103"/>
        <v>100</v>
      </c>
      <c r="J218" s="74">
        <f t="shared" si="103"/>
        <v>0</v>
      </c>
      <c r="K218" s="74">
        <f t="shared" si="103"/>
        <v>0</v>
      </c>
      <c r="L218" s="74">
        <f t="shared" si="103"/>
        <v>0</v>
      </c>
      <c r="M218" s="74">
        <f t="shared" si="103"/>
        <v>100</v>
      </c>
    </row>
    <row r="219" spans="1:13" s="60" customFormat="1" ht="15">
      <c r="A219" s="61"/>
      <c r="B219" s="61" t="s">
        <v>10</v>
      </c>
      <c r="C219" s="74">
        <f aca="true" t="shared" si="104" ref="C219:C221">SUM(D219:H219)</f>
        <v>100</v>
      </c>
      <c r="D219" s="74"/>
      <c r="E219" s="75"/>
      <c r="F219" s="75"/>
      <c r="G219" s="75">
        <v>100</v>
      </c>
      <c r="H219" s="74"/>
      <c r="I219" s="74">
        <f>SUM(J219:M219)</f>
        <v>100</v>
      </c>
      <c r="J219" s="74"/>
      <c r="K219" s="75"/>
      <c r="L219" s="75"/>
      <c r="M219" s="75">
        <v>100</v>
      </c>
    </row>
    <row r="220" spans="1:13" s="60" customFormat="1" ht="15">
      <c r="A220" s="61"/>
      <c r="B220" s="61" t="s">
        <v>11</v>
      </c>
      <c r="C220" s="74">
        <f t="shared" si="104"/>
        <v>0</v>
      </c>
      <c r="D220" s="74"/>
      <c r="E220" s="75"/>
      <c r="F220" s="75"/>
      <c r="G220" s="75"/>
      <c r="H220" s="74"/>
      <c r="I220" s="74">
        <f>SUM(J220:M220)</f>
        <v>0</v>
      </c>
      <c r="J220" s="74"/>
      <c r="K220" s="75"/>
      <c r="L220" s="75"/>
      <c r="M220" s="75"/>
    </row>
    <row r="221" spans="1:13" s="60" customFormat="1" ht="15">
      <c r="A221" s="61"/>
      <c r="B221" s="61" t="s">
        <v>12</v>
      </c>
      <c r="C221" s="74">
        <f t="shared" si="104"/>
        <v>0</v>
      </c>
      <c r="D221" s="74"/>
      <c r="E221" s="75"/>
      <c r="F221" s="75"/>
      <c r="G221" s="75"/>
      <c r="H221" s="74"/>
      <c r="I221" s="74">
        <f>SUM(J221:M221)</f>
        <v>0</v>
      </c>
      <c r="J221" s="74"/>
      <c r="K221" s="75"/>
      <c r="L221" s="75"/>
      <c r="M221" s="75"/>
    </row>
    <row r="222" spans="1:13" s="60" customFormat="1" ht="47.25">
      <c r="A222" s="61" t="s">
        <v>519</v>
      </c>
      <c r="B222" s="61" t="s">
        <v>525</v>
      </c>
      <c r="C222" s="74">
        <f aca="true" t="shared" si="105" ref="C222:M222">SUM(C223:C225)</f>
        <v>0</v>
      </c>
      <c r="D222" s="74">
        <f t="shared" si="105"/>
        <v>0</v>
      </c>
      <c r="E222" s="74">
        <f t="shared" si="105"/>
        <v>0</v>
      </c>
      <c r="F222" s="74">
        <f t="shared" si="105"/>
        <v>0</v>
      </c>
      <c r="G222" s="74">
        <f t="shared" si="105"/>
        <v>0</v>
      </c>
      <c r="H222" s="74">
        <f t="shared" si="105"/>
        <v>0</v>
      </c>
      <c r="I222" s="74">
        <f t="shared" si="105"/>
        <v>0</v>
      </c>
      <c r="J222" s="74">
        <f t="shared" si="105"/>
        <v>0</v>
      </c>
      <c r="K222" s="74">
        <f t="shared" si="105"/>
        <v>0</v>
      </c>
      <c r="L222" s="74">
        <f t="shared" si="105"/>
        <v>0</v>
      </c>
      <c r="M222" s="74">
        <f t="shared" si="105"/>
        <v>0</v>
      </c>
    </row>
    <row r="223" spans="1:13" s="60" customFormat="1" ht="15">
      <c r="A223" s="61"/>
      <c r="B223" s="61" t="s">
        <v>10</v>
      </c>
      <c r="C223" s="74">
        <f aca="true" t="shared" si="106" ref="C223:C225">SUM(D223:H223)</f>
        <v>0</v>
      </c>
      <c r="D223" s="74"/>
      <c r="E223" s="75"/>
      <c r="F223" s="75"/>
      <c r="G223" s="75"/>
      <c r="H223" s="74"/>
      <c r="I223" s="74">
        <f>SUM(J223:M223)</f>
        <v>0</v>
      </c>
      <c r="J223" s="74"/>
      <c r="K223" s="75"/>
      <c r="L223" s="75"/>
      <c r="M223" s="75"/>
    </row>
    <row r="224" spans="1:13" s="60" customFormat="1" ht="15">
      <c r="A224" s="61"/>
      <c r="B224" s="61" t="s">
        <v>11</v>
      </c>
      <c r="C224" s="74">
        <f t="shared" si="106"/>
        <v>0</v>
      </c>
      <c r="D224" s="74"/>
      <c r="E224" s="75"/>
      <c r="F224" s="75"/>
      <c r="G224" s="75"/>
      <c r="H224" s="74"/>
      <c r="I224" s="74">
        <f>SUM(J224:M224)</f>
        <v>0</v>
      </c>
      <c r="J224" s="74"/>
      <c r="K224" s="75"/>
      <c r="L224" s="75"/>
      <c r="M224" s="75"/>
    </row>
    <row r="225" spans="1:13" s="60" customFormat="1" ht="15">
      <c r="A225" s="61"/>
      <c r="B225" s="61" t="s">
        <v>12</v>
      </c>
      <c r="C225" s="74">
        <f t="shared" si="106"/>
        <v>0</v>
      </c>
      <c r="D225" s="74"/>
      <c r="E225" s="75"/>
      <c r="F225" s="75"/>
      <c r="G225" s="75"/>
      <c r="H225" s="74"/>
      <c r="I225" s="74">
        <f>SUM(J225:M225)</f>
        <v>0</v>
      </c>
      <c r="J225" s="74"/>
      <c r="K225" s="75"/>
      <c r="L225" s="75"/>
      <c r="M225" s="75"/>
    </row>
    <row r="226" spans="1:13" s="60" customFormat="1" ht="31.5">
      <c r="A226" s="61" t="s">
        <v>526</v>
      </c>
      <c r="B226" s="61" t="s">
        <v>527</v>
      </c>
      <c r="C226" s="74">
        <f aca="true" t="shared" si="107" ref="C226:M226">SUM(C227:C229)</f>
        <v>0</v>
      </c>
      <c r="D226" s="74">
        <f t="shared" si="107"/>
        <v>0</v>
      </c>
      <c r="E226" s="74">
        <f t="shared" si="107"/>
        <v>0</v>
      </c>
      <c r="F226" s="74">
        <f t="shared" si="107"/>
        <v>0</v>
      </c>
      <c r="G226" s="74">
        <f t="shared" si="107"/>
        <v>0</v>
      </c>
      <c r="H226" s="74">
        <f t="shared" si="107"/>
        <v>0</v>
      </c>
      <c r="I226" s="74">
        <f t="shared" si="107"/>
        <v>0</v>
      </c>
      <c r="J226" s="74">
        <f t="shared" si="107"/>
        <v>0</v>
      </c>
      <c r="K226" s="74">
        <f t="shared" si="107"/>
        <v>0</v>
      </c>
      <c r="L226" s="74">
        <f t="shared" si="107"/>
        <v>0</v>
      </c>
      <c r="M226" s="74">
        <f t="shared" si="107"/>
        <v>0</v>
      </c>
    </row>
    <row r="227" spans="1:13" s="60" customFormat="1" ht="15">
      <c r="A227" s="61"/>
      <c r="B227" s="61" t="s">
        <v>10</v>
      </c>
      <c r="C227" s="74">
        <f aca="true" t="shared" si="108" ref="C227:C229">SUM(D227:H227)</f>
        <v>0</v>
      </c>
      <c r="D227" s="74"/>
      <c r="E227" s="75"/>
      <c r="F227" s="75"/>
      <c r="G227" s="75"/>
      <c r="H227" s="74"/>
      <c r="I227" s="74">
        <f>SUM(J227:M227)</f>
        <v>0</v>
      </c>
      <c r="J227" s="74"/>
      <c r="K227" s="75"/>
      <c r="L227" s="75"/>
      <c r="M227" s="75"/>
    </row>
    <row r="228" spans="1:13" s="60" customFormat="1" ht="15">
      <c r="A228" s="61"/>
      <c r="B228" s="61" t="s">
        <v>11</v>
      </c>
      <c r="C228" s="74">
        <f t="shared" si="108"/>
        <v>0</v>
      </c>
      <c r="D228" s="74"/>
      <c r="E228" s="75"/>
      <c r="F228" s="75"/>
      <c r="G228" s="75"/>
      <c r="H228" s="74"/>
      <c r="I228" s="74">
        <f>SUM(J228:M228)</f>
        <v>0</v>
      </c>
      <c r="J228" s="74"/>
      <c r="K228" s="75"/>
      <c r="L228" s="75"/>
      <c r="M228" s="75"/>
    </row>
    <row r="229" spans="1:13" s="60" customFormat="1" ht="15">
      <c r="A229" s="61"/>
      <c r="B229" s="61" t="s">
        <v>12</v>
      </c>
      <c r="C229" s="74">
        <f t="shared" si="108"/>
        <v>0</v>
      </c>
      <c r="D229" s="74"/>
      <c r="E229" s="75"/>
      <c r="F229" s="75"/>
      <c r="G229" s="75"/>
      <c r="H229" s="74"/>
      <c r="I229" s="74">
        <f>SUM(J229:M229)</f>
        <v>0</v>
      </c>
      <c r="J229" s="74"/>
      <c r="K229" s="75"/>
      <c r="L229" s="75"/>
      <c r="M229" s="75"/>
    </row>
    <row r="230" ht="15">
      <c r="B230" s="55" t="s">
        <v>528</v>
      </c>
    </row>
    <row r="234" ht="15">
      <c r="B234" s="55" t="s">
        <v>529</v>
      </c>
    </row>
    <row r="244" spans="2:4" ht="15">
      <c r="B244" s="55" t="s">
        <v>530</v>
      </c>
      <c r="D244" s="56" t="s">
        <v>531</v>
      </c>
    </row>
    <row r="246" spans="2:4" ht="15">
      <c r="B246" s="55" t="s">
        <v>532</v>
      </c>
      <c r="D246" s="56" t="s">
        <v>533</v>
      </c>
    </row>
    <row r="247" ht="15">
      <c r="B247" s="55" t="s">
        <v>534</v>
      </c>
    </row>
  </sheetData>
  <mergeCells count="8">
    <mergeCell ref="A6:M6"/>
    <mergeCell ref="A7:M7"/>
    <mergeCell ref="A10:A11"/>
    <mergeCell ref="B10:B11"/>
    <mergeCell ref="C10:C11"/>
    <mergeCell ref="D10:H10"/>
    <mergeCell ref="I10:I11"/>
    <mergeCell ref="J10:M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"/>
  <sheetViews>
    <sheetView workbookViewId="0" topLeftCell="A1">
      <selection activeCell="B16" sqref="B16"/>
    </sheetView>
  </sheetViews>
  <sheetFormatPr defaultColWidth="9.140625" defaultRowHeight="15"/>
  <cols>
    <col min="1" max="1" width="19.421875" style="0" bestFit="1" customWidth="1"/>
    <col min="2" max="2" width="9.00390625" style="0" bestFit="1" customWidth="1"/>
    <col min="3" max="3" width="10.57421875" style="0" bestFit="1" customWidth="1"/>
  </cols>
  <sheetData>
    <row r="5" spans="1:3" ht="15">
      <c r="A5" t="s">
        <v>757</v>
      </c>
      <c r="B5" t="s">
        <v>759</v>
      </c>
      <c r="C5" t="s">
        <v>760</v>
      </c>
    </row>
    <row r="6" spans="1:3" ht="15">
      <c r="A6" t="s">
        <v>758</v>
      </c>
      <c r="B6">
        <v>72676.83</v>
      </c>
      <c r="C6">
        <v>138331.7</v>
      </c>
    </row>
    <row r="7" spans="1:2" ht="15">
      <c r="A7" t="s">
        <v>761</v>
      </c>
      <c r="B7">
        <v>182940.1</v>
      </c>
    </row>
    <row r="8" spans="1:2" ht="15">
      <c r="A8" t="s">
        <v>762</v>
      </c>
      <c r="B8">
        <v>1240.01</v>
      </c>
    </row>
    <row r="9" spans="1:2" ht="15">
      <c r="A9" t="s">
        <v>763</v>
      </c>
      <c r="B9">
        <v>1947.7</v>
      </c>
    </row>
    <row r="10" spans="1:2" ht="15">
      <c r="A10" t="s">
        <v>764</v>
      </c>
      <c r="B10">
        <v>12415.27</v>
      </c>
    </row>
    <row r="11" spans="1:2" ht="15">
      <c r="A11" t="s">
        <v>765</v>
      </c>
      <c r="B11">
        <v>978.25</v>
      </c>
    </row>
    <row r="12" spans="1:2" ht="15">
      <c r="A12" t="s">
        <v>766</v>
      </c>
      <c r="B12">
        <v>790.19</v>
      </c>
    </row>
    <row r="13" spans="1:2" ht="15">
      <c r="A13" t="s">
        <v>767</v>
      </c>
      <c r="B13">
        <v>3901.89</v>
      </c>
    </row>
    <row r="14" spans="1:2" ht="15">
      <c r="A14" t="s">
        <v>768</v>
      </c>
      <c r="B14">
        <v>431.49</v>
      </c>
    </row>
    <row r="15" spans="1:2" ht="15">
      <c r="A15" t="s">
        <v>769</v>
      </c>
      <c r="B15">
        <v>382.23</v>
      </c>
    </row>
    <row r="16" spans="1:2" ht="15">
      <c r="A16" t="s">
        <v>770</v>
      </c>
      <c r="B16">
        <v>2451.05</v>
      </c>
    </row>
    <row r="17" spans="1:3" ht="15">
      <c r="A17" t="s">
        <v>771</v>
      </c>
      <c r="B17">
        <v>1200</v>
      </c>
      <c r="C17">
        <v>1368</v>
      </c>
    </row>
    <row r="18" spans="1:2" ht="15">
      <c r="A18" t="s">
        <v>772</v>
      </c>
      <c r="B18">
        <v>2160</v>
      </c>
    </row>
    <row r="19" spans="1:2" ht="15">
      <c r="A19" t="s">
        <v>773</v>
      </c>
      <c r="B19">
        <v>445.2</v>
      </c>
    </row>
    <row r="20" spans="1:2" ht="15">
      <c r="A20" t="s">
        <v>774</v>
      </c>
      <c r="B20">
        <v>2315.62</v>
      </c>
    </row>
    <row r="21" spans="1:2" ht="15">
      <c r="A21" t="s">
        <v>777</v>
      </c>
      <c r="B21">
        <v>3956</v>
      </c>
    </row>
    <row r="22" spans="1:2" ht="15">
      <c r="A22" t="s">
        <v>776</v>
      </c>
      <c r="B22">
        <v>1751.3</v>
      </c>
    </row>
    <row r="23" spans="1:2" ht="15">
      <c r="A23" t="s">
        <v>775</v>
      </c>
      <c r="B23">
        <v>2775.7</v>
      </c>
    </row>
    <row r="24" spans="2:3" ht="15">
      <c r="B24">
        <f>SUM(B6:B23)</f>
        <v>294758.83</v>
      </c>
      <c r="C24">
        <f>SUM(C6:C23)</f>
        <v>139699.7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 topLeftCell="A1">
      <selection activeCell="B16" sqref="B16"/>
    </sheetView>
  </sheetViews>
  <sheetFormatPr defaultColWidth="9.140625" defaultRowHeight="15"/>
  <cols>
    <col min="1" max="1" width="34.7109375" style="0" bestFit="1" customWidth="1"/>
  </cols>
  <sheetData>
    <row r="2" ht="15">
      <c r="A2" t="s">
        <v>666</v>
      </c>
    </row>
    <row r="5" spans="1:4" ht="15">
      <c r="A5" t="s">
        <v>737</v>
      </c>
      <c r="B5">
        <v>191000</v>
      </c>
      <c r="C5">
        <v>13</v>
      </c>
      <c r="D5">
        <f>B5*C5</f>
        <v>2483000</v>
      </c>
    </row>
    <row r="6" spans="1:4" ht="15">
      <c r="A6" t="s">
        <v>738</v>
      </c>
      <c r="B6">
        <v>9900</v>
      </c>
      <c r="C6">
        <v>13</v>
      </c>
      <c r="D6">
        <f aca="true" t="shared" si="0" ref="D6:D11">B6*C6</f>
        <v>128700</v>
      </c>
    </row>
    <row r="7" spans="1:4" ht="15">
      <c r="A7" t="s">
        <v>739</v>
      </c>
      <c r="B7">
        <v>23900</v>
      </c>
      <c r="C7">
        <v>13</v>
      </c>
      <c r="D7">
        <f t="shared" si="0"/>
        <v>310700</v>
      </c>
    </row>
    <row r="8" spans="1:4" ht="15">
      <c r="A8" t="s">
        <v>740</v>
      </c>
      <c r="B8">
        <v>46600</v>
      </c>
      <c r="C8">
        <v>13</v>
      </c>
      <c r="D8">
        <f t="shared" si="0"/>
        <v>605800</v>
      </c>
    </row>
    <row r="9" spans="1:4" ht="15">
      <c r="A9" t="s">
        <v>741</v>
      </c>
      <c r="B9">
        <v>49700</v>
      </c>
      <c r="C9">
        <v>13</v>
      </c>
      <c r="D9">
        <f t="shared" si="0"/>
        <v>646100</v>
      </c>
    </row>
    <row r="10" spans="1:4" ht="15">
      <c r="A10" t="s">
        <v>742</v>
      </c>
      <c r="B10">
        <v>69000</v>
      </c>
      <c r="C10">
        <v>13</v>
      </c>
      <c r="D10">
        <f t="shared" si="0"/>
        <v>897000</v>
      </c>
    </row>
    <row r="11" spans="1:4" ht="15">
      <c r="A11" t="s">
        <v>743</v>
      </c>
      <c r="B11">
        <v>309300</v>
      </c>
      <c r="C11">
        <v>13</v>
      </c>
      <c r="D11">
        <f t="shared" si="0"/>
        <v>4020900</v>
      </c>
    </row>
    <row r="12" ht="15">
      <c r="D12">
        <f>SUM(D5:D11)</f>
        <v>9092200</v>
      </c>
    </row>
    <row r="13" ht="15">
      <c r="D13">
        <f>D12/3</f>
        <v>3030733.3333333335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"/>
  <sheetViews>
    <sheetView workbookViewId="0" topLeftCell="A1">
      <selection activeCell="B16" sqref="B16"/>
    </sheetView>
  </sheetViews>
  <sheetFormatPr defaultColWidth="9.140625" defaultRowHeight="15"/>
  <cols>
    <col min="1" max="1" width="16.57421875" style="0" bestFit="1" customWidth="1"/>
  </cols>
  <sheetData>
    <row r="4" ht="15">
      <c r="A4" t="s">
        <v>728</v>
      </c>
    </row>
    <row r="5" spans="2:4" ht="15">
      <c r="B5" t="s">
        <v>694</v>
      </c>
      <c r="C5" t="s">
        <v>730</v>
      </c>
      <c r="D5" t="s">
        <v>695</v>
      </c>
    </row>
    <row r="6" spans="1:4" ht="15">
      <c r="A6" t="s">
        <v>732</v>
      </c>
      <c r="B6">
        <v>7990</v>
      </c>
      <c r="C6">
        <v>12</v>
      </c>
      <c r="D6">
        <f aca="true" t="shared" si="0" ref="D6:D9">B6*C6</f>
        <v>95880</v>
      </c>
    </row>
    <row r="7" spans="1:4" ht="15">
      <c r="A7" t="s">
        <v>735</v>
      </c>
      <c r="B7">
        <v>5490</v>
      </c>
      <c r="C7">
        <v>13</v>
      </c>
      <c r="D7">
        <f t="shared" si="0"/>
        <v>71370</v>
      </c>
    </row>
    <row r="8" spans="1:4" ht="15">
      <c r="A8" t="s">
        <v>729</v>
      </c>
      <c r="D8">
        <f t="shared" si="0"/>
        <v>0</v>
      </c>
    </row>
    <row r="9" spans="1:4" ht="15">
      <c r="A9" t="s">
        <v>734</v>
      </c>
      <c r="B9">
        <v>14850</v>
      </c>
      <c r="C9">
        <v>12</v>
      </c>
      <c r="D9">
        <f t="shared" si="0"/>
        <v>178200</v>
      </c>
    </row>
    <row r="10" spans="1:4" ht="15">
      <c r="A10" t="s">
        <v>731</v>
      </c>
      <c r="B10">
        <v>15624</v>
      </c>
      <c r="C10">
        <v>12</v>
      </c>
      <c r="D10">
        <f>B10*C10</f>
        <v>187488</v>
      </c>
    </row>
    <row r="11" spans="1:4" ht="15">
      <c r="A11" t="s">
        <v>733</v>
      </c>
      <c r="B11">
        <v>3000</v>
      </c>
      <c r="C11">
        <v>12</v>
      </c>
      <c r="D11">
        <f>B11*C11</f>
        <v>36000</v>
      </c>
    </row>
    <row r="12" spans="1:4" ht="15">
      <c r="A12" t="s">
        <v>736</v>
      </c>
      <c r="B12">
        <v>7990</v>
      </c>
      <c r="C12">
        <v>12</v>
      </c>
      <c r="D12">
        <f>B12*C12</f>
        <v>95880</v>
      </c>
    </row>
    <row r="13" ht="15">
      <c r="D13">
        <f>SUM(D6:D12)</f>
        <v>664818</v>
      </c>
    </row>
    <row r="14" ht="15">
      <c r="D14">
        <f>D13/3</f>
        <v>221606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workbookViewId="0" topLeftCell="A1">
      <selection activeCell="B16" sqref="B16"/>
    </sheetView>
  </sheetViews>
  <sheetFormatPr defaultColWidth="9.140625" defaultRowHeight="15"/>
  <cols>
    <col min="1" max="1" width="15.8515625" style="0" bestFit="1" customWidth="1"/>
  </cols>
  <sheetData>
    <row r="4" ht="15">
      <c r="A4">
        <v>2020</v>
      </c>
    </row>
    <row r="6" spans="1:2" ht="15">
      <c r="A6" t="s">
        <v>718</v>
      </c>
      <c r="B6">
        <v>12</v>
      </c>
    </row>
    <row r="7" spans="1:2" ht="15">
      <c r="A7" t="s">
        <v>719</v>
      </c>
      <c r="B7">
        <v>9</v>
      </c>
    </row>
    <row r="9" ht="15">
      <c r="A9" t="s">
        <v>599</v>
      </c>
    </row>
    <row r="10" spans="1:2" ht="15">
      <c r="A10" t="s">
        <v>720</v>
      </c>
      <c r="B10">
        <v>60000</v>
      </c>
    </row>
    <row r="11" spans="1:2" ht="15">
      <c r="A11" t="s">
        <v>721</v>
      </c>
      <c r="B11">
        <v>80000</v>
      </c>
    </row>
    <row r="12" spans="1:2" ht="15">
      <c r="A12" t="s">
        <v>722</v>
      </c>
      <c r="B12">
        <v>30000</v>
      </c>
    </row>
    <row r="13" spans="1:2" ht="15">
      <c r="A13" t="s">
        <v>723</v>
      </c>
      <c r="B13">
        <v>20000</v>
      </c>
    </row>
    <row r="14" spans="1:2" ht="15">
      <c r="A14" t="s">
        <v>724</v>
      </c>
      <c r="B14">
        <v>8000</v>
      </c>
    </row>
    <row r="15" spans="1:2" ht="15">
      <c r="A15" t="s">
        <v>725</v>
      </c>
      <c r="B15">
        <v>50000</v>
      </c>
    </row>
    <row r="16" spans="2:3" ht="15">
      <c r="B16">
        <f>SUM(B10:B15)</f>
        <v>248000</v>
      </c>
      <c r="C16">
        <f>B16*3</f>
        <v>744000</v>
      </c>
    </row>
    <row r="20" ht="15">
      <c r="A20" t="s">
        <v>726</v>
      </c>
    </row>
    <row r="21" spans="1:3" ht="15">
      <c r="A21" t="s">
        <v>727</v>
      </c>
      <c r="B21">
        <v>100</v>
      </c>
      <c r="C21">
        <f>B21*3</f>
        <v>300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"/>
  <sheetViews>
    <sheetView workbookViewId="0" topLeftCell="A1">
      <selection activeCell="B16" sqref="B16"/>
    </sheetView>
  </sheetViews>
  <sheetFormatPr defaultColWidth="9.140625" defaultRowHeight="15"/>
  <sheetData>
    <row r="3" spans="1:5" ht="15">
      <c r="A3" t="s">
        <v>711</v>
      </c>
      <c r="E3">
        <v>11</v>
      </c>
    </row>
    <row r="4" spans="1:5" ht="15">
      <c r="A4" t="s">
        <v>712</v>
      </c>
      <c r="E4">
        <v>11</v>
      </c>
    </row>
    <row r="5" spans="1:5" ht="15">
      <c r="A5" t="s">
        <v>713</v>
      </c>
      <c r="E5">
        <v>5000</v>
      </c>
    </row>
    <row r="6" ht="15">
      <c r="E6">
        <f>E4*E5</f>
        <v>55000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workbookViewId="0" topLeftCell="A1">
      <selection activeCell="B16" sqref="B16"/>
    </sheetView>
  </sheetViews>
  <sheetFormatPr defaultColWidth="9.140625" defaultRowHeight="15"/>
  <cols>
    <col min="1" max="1" width="11.8515625" style="0" bestFit="1" customWidth="1"/>
  </cols>
  <sheetData>
    <row r="6" spans="1:2" ht="15">
      <c r="A6" t="s">
        <v>707</v>
      </c>
      <c r="B6" t="s">
        <v>756</v>
      </c>
    </row>
    <row r="7" spans="1:3" ht="15">
      <c r="A7">
        <v>13</v>
      </c>
      <c r="B7">
        <v>1980</v>
      </c>
      <c r="C7">
        <f>A7*B7</f>
        <v>25740</v>
      </c>
    </row>
    <row r="9" spans="1:2" ht="15">
      <c r="A9" t="s">
        <v>753</v>
      </c>
      <c r="B9">
        <v>800</v>
      </c>
    </row>
    <row r="10" spans="1:2" ht="15">
      <c r="A10" t="s">
        <v>754</v>
      </c>
      <c r="B10">
        <v>500</v>
      </c>
    </row>
    <row r="11" spans="1:2" ht="15">
      <c r="A11" t="s">
        <v>755</v>
      </c>
      <c r="B11">
        <f>B7-B9-B10</f>
        <v>680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 topLeftCell="A1">
      <selection activeCell="B16" sqref="B16"/>
    </sheetView>
  </sheetViews>
  <sheetFormatPr defaultColWidth="9.140625" defaultRowHeight="15"/>
  <sheetData>
    <row r="4" ht="15">
      <c r="A4" t="s">
        <v>698</v>
      </c>
    </row>
    <row r="5" ht="15">
      <c r="A5" t="s">
        <v>699</v>
      </c>
    </row>
    <row r="7" ht="15">
      <c r="B7" t="s">
        <v>693</v>
      </c>
    </row>
    <row r="8" spans="1:4" ht="15">
      <c r="A8" t="s">
        <v>700</v>
      </c>
      <c r="B8">
        <v>20</v>
      </c>
      <c r="C8">
        <v>100</v>
      </c>
      <c r="D8">
        <f>B8*C8</f>
        <v>2000</v>
      </c>
    </row>
    <row r="9" spans="1:4" ht="15">
      <c r="A9" t="s">
        <v>701</v>
      </c>
      <c r="B9">
        <v>1</v>
      </c>
      <c r="C9">
        <v>750</v>
      </c>
      <c r="D9">
        <f aca="true" t="shared" si="0" ref="D9:D11">B9*C9</f>
        <v>750</v>
      </c>
    </row>
    <row r="10" spans="1:4" ht="15">
      <c r="A10" t="s">
        <v>702</v>
      </c>
      <c r="B10">
        <v>20</v>
      </c>
      <c r="C10">
        <v>500</v>
      </c>
      <c r="D10">
        <f t="shared" si="0"/>
        <v>10000</v>
      </c>
    </row>
    <row r="11" spans="1:4" ht="15">
      <c r="A11" t="s">
        <v>703</v>
      </c>
      <c r="B11">
        <v>6</v>
      </c>
      <c r="C11">
        <v>200</v>
      </c>
      <c r="D11">
        <f t="shared" si="0"/>
        <v>1200</v>
      </c>
    </row>
    <row r="12" ht="15">
      <c r="D12">
        <f>SUM(D8:D11)</f>
        <v>13950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 topLeftCell="A1">
      <selection activeCell="B16" sqref="B16"/>
    </sheetView>
  </sheetViews>
  <sheetFormatPr defaultColWidth="9.140625" defaultRowHeight="15"/>
  <cols>
    <col min="1" max="1" width="14.421875" style="0" customWidth="1"/>
  </cols>
  <sheetData>
    <row r="3" ht="15">
      <c r="A3" t="s">
        <v>691</v>
      </c>
    </row>
    <row r="5" spans="2:4" ht="15">
      <c r="B5" t="s">
        <v>693</v>
      </c>
      <c r="C5" t="s">
        <v>694</v>
      </c>
      <c r="D5" t="s">
        <v>695</v>
      </c>
    </row>
    <row r="6" spans="1:4" ht="15">
      <c r="A6" t="s">
        <v>692</v>
      </c>
      <c r="B6">
        <v>1</v>
      </c>
      <c r="C6">
        <v>983</v>
      </c>
      <c r="D6">
        <f>B6*C6</f>
        <v>983</v>
      </c>
    </row>
    <row r="7" spans="1:4" ht="15">
      <c r="A7" t="s">
        <v>696</v>
      </c>
      <c r="B7">
        <v>4</v>
      </c>
      <c r="C7">
        <v>800</v>
      </c>
      <c r="D7">
        <f aca="true" t="shared" si="0" ref="D7:D8">B7*C7</f>
        <v>3200</v>
      </c>
    </row>
    <row r="8" spans="1:4" ht="15">
      <c r="A8" t="s">
        <v>697</v>
      </c>
      <c r="B8">
        <v>10</v>
      </c>
      <c r="C8">
        <v>100</v>
      </c>
      <c r="D8">
        <f t="shared" si="0"/>
        <v>1000</v>
      </c>
    </row>
    <row r="9" ht="15">
      <c r="D9">
        <f>SUM(D6:D8)</f>
        <v>5183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 topLeftCell="A1">
      <selection activeCell="B16" sqref="B16"/>
    </sheetView>
  </sheetViews>
  <sheetFormatPr defaultColWidth="9.140625" defaultRowHeight="15"/>
  <sheetData>
    <row r="3" spans="1:2" ht="15">
      <c r="A3" t="s">
        <v>688</v>
      </c>
      <c r="B3" t="s">
        <v>687</v>
      </c>
    </row>
    <row r="5" spans="1:3" ht="15">
      <c r="A5">
        <v>2020</v>
      </c>
      <c r="B5" s="202">
        <v>3500</v>
      </c>
      <c r="C5" s="202" t="s">
        <v>705</v>
      </c>
    </row>
    <row r="6" spans="2:4" ht="15">
      <c r="B6" s="202">
        <v>5000</v>
      </c>
      <c r="C6" s="202" t="s">
        <v>706</v>
      </c>
      <c r="D6" t="s">
        <v>689</v>
      </c>
    </row>
    <row r="7" spans="2:4" ht="15">
      <c r="B7" s="202">
        <f>SUM(B5:B6)</f>
        <v>8500</v>
      </c>
      <c r="C7" s="202"/>
      <c r="D7" t="s">
        <v>690</v>
      </c>
    </row>
    <row r="8" ht="15">
      <c r="B8">
        <f>B7*2</f>
        <v>17000</v>
      </c>
    </row>
    <row r="9" spans="1:2" ht="15">
      <c r="A9">
        <v>2021</v>
      </c>
      <c r="B9">
        <v>0</v>
      </c>
    </row>
    <row r="10" spans="1:2" ht="15">
      <c r="A10">
        <v>2022</v>
      </c>
      <c r="B10" s="202">
        <v>0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5"/>
  <sheetViews>
    <sheetView zoomScale="90" zoomScaleNormal="90" workbookViewId="0" topLeftCell="A10">
      <pane xSplit="2" ySplit="2" topLeftCell="C12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A10" sqref="A1:XFD1048576"/>
    </sheetView>
  </sheetViews>
  <sheetFormatPr defaultColWidth="9.140625" defaultRowHeight="15"/>
  <cols>
    <col min="1" max="1" width="7.2812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5" ht="15">
      <c r="H5" s="3"/>
    </row>
    <row r="7" spans="1:8" ht="15" customHeight="1">
      <c r="A7" s="235" t="s">
        <v>0</v>
      </c>
      <c r="B7" s="235"/>
      <c r="C7" s="235"/>
      <c r="D7" s="235"/>
      <c r="E7" s="235"/>
      <c r="F7" s="235"/>
      <c r="G7" s="235"/>
      <c r="H7" s="235"/>
    </row>
    <row r="8" spans="1:8" ht="15" customHeight="1">
      <c r="A8" s="235" t="s">
        <v>589</v>
      </c>
      <c r="B8" s="235"/>
      <c r="C8" s="235"/>
      <c r="D8" s="235"/>
      <c r="E8" s="235"/>
      <c r="F8" s="235"/>
      <c r="G8" s="235"/>
      <c r="H8" s="235"/>
    </row>
    <row r="10" spans="1:8" ht="15">
      <c r="A10" s="234" t="s">
        <v>1</v>
      </c>
      <c r="B10" s="234" t="s">
        <v>2</v>
      </c>
      <c r="C10" s="234" t="s">
        <v>3</v>
      </c>
      <c r="D10" s="236" t="s">
        <v>593</v>
      </c>
      <c r="E10" s="236"/>
      <c r="F10" s="236"/>
      <c r="G10" s="236"/>
      <c r="H10" s="236"/>
    </row>
    <row r="11" spans="1:8" s="5" customFormat="1" ht="25.5">
      <c r="A11" s="234"/>
      <c r="B11" s="234"/>
      <c r="C11" s="234"/>
      <c r="D11" s="150" t="s">
        <v>597</v>
      </c>
      <c r="E11" s="150" t="s">
        <v>598</v>
      </c>
      <c r="F11" s="150" t="s">
        <v>599</v>
      </c>
      <c r="G11" s="150" t="s">
        <v>7</v>
      </c>
      <c r="H11" s="150" t="s">
        <v>8</v>
      </c>
    </row>
    <row r="12" spans="1:8" s="7" customFormat="1" ht="15">
      <c r="A12" s="6"/>
      <c r="B12" s="6" t="s">
        <v>9</v>
      </c>
      <c r="C12" s="130">
        <f aca="true" t="shared" si="0" ref="C12:E12">SUM(C13:C15)</f>
        <v>2836521.983</v>
      </c>
      <c r="D12" s="130">
        <f t="shared" si="0"/>
        <v>235061.46</v>
      </c>
      <c r="E12" s="130">
        <f t="shared" si="0"/>
        <v>459347.3</v>
      </c>
      <c r="F12" s="130">
        <f>SUM(F13:F15)</f>
        <v>2133456.523</v>
      </c>
      <c r="G12" s="130">
        <f aca="true" t="shared" si="1" ref="G12:H12">SUM(G13:G15)</f>
        <v>8656.699999999999</v>
      </c>
      <c r="H12" s="131">
        <f t="shared" si="1"/>
        <v>0</v>
      </c>
    </row>
    <row r="13" spans="1:8" s="5" customFormat="1" ht="15">
      <c r="A13" s="150"/>
      <c r="B13" s="150" t="s">
        <v>594</v>
      </c>
      <c r="C13" s="132">
        <f aca="true" t="shared" si="2" ref="C13:C19">SUM(D13:H13)</f>
        <v>624599.9249999999</v>
      </c>
      <c r="D13" s="132">
        <f>D17+D93+D101+D105+D125+D137+D149+D205</f>
        <v>0</v>
      </c>
      <c r="E13" s="132">
        <f aca="true" t="shared" si="3" ref="E13:H13">E17+E93+E101+E105+E125+E137+E149+E205</f>
        <v>3060</v>
      </c>
      <c r="F13" s="132">
        <f t="shared" si="3"/>
        <v>618742.0249999999</v>
      </c>
      <c r="G13" s="132">
        <f t="shared" si="3"/>
        <v>2797.8999999999996</v>
      </c>
      <c r="H13" s="132">
        <f t="shared" si="3"/>
        <v>0</v>
      </c>
    </row>
    <row r="14" spans="1:8" s="5" customFormat="1" ht="15">
      <c r="A14" s="150"/>
      <c r="B14" s="150" t="s">
        <v>595</v>
      </c>
      <c r="C14" s="132">
        <f t="shared" si="2"/>
        <v>707974.887</v>
      </c>
      <c r="D14" s="132">
        <f aca="true" t="shared" si="4" ref="D14:H15">D18+D94+D102+D106+D126+D138+D150+D206</f>
        <v>0</v>
      </c>
      <c r="E14" s="132">
        <f t="shared" si="4"/>
        <v>3070</v>
      </c>
      <c r="F14" s="132">
        <f t="shared" si="4"/>
        <v>702045.487</v>
      </c>
      <c r="G14" s="132">
        <f t="shared" si="4"/>
        <v>2859.4</v>
      </c>
      <c r="H14" s="132">
        <f t="shared" si="4"/>
        <v>0</v>
      </c>
    </row>
    <row r="15" spans="1:8" s="5" customFormat="1" ht="15">
      <c r="A15" s="150"/>
      <c r="B15" s="150" t="s">
        <v>596</v>
      </c>
      <c r="C15" s="132">
        <f t="shared" si="2"/>
        <v>1503947.1709999999</v>
      </c>
      <c r="D15" s="132">
        <f t="shared" si="4"/>
        <v>235061.46</v>
      </c>
      <c r="E15" s="132">
        <f t="shared" si="4"/>
        <v>453217.3</v>
      </c>
      <c r="F15" s="132">
        <f t="shared" si="4"/>
        <v>812669.0109999999</v>
      </c>
      <c r="G15" s="132">
        <f t="shared" si="4"/>
        <v>2999.4</v>
      </c>
      <c r="H15" s="132">
        <f t="shared" si="4"/>
        <v>0</v>
      </c>
    </row>
    <row r="16" spans="1:8" s="5" customFormat="1" ht="15">
      <c r="A16" s="9">
        <v>1</v>
      </c>
      <c r="B16" s="9" t="s">
        <v>606</v>
      </c>
      <c r="C16" s="134">
        <f t="shared" si="2"/>
        <v>1820955.5</v>
      </c>
      <c r="D16" s="134">
        <f>SUM(D17:D19)</f>
        <v>0</v>
      </c>
      <c r="E16" s="134">
        <f>SUM(E17:E19)</f>
        <v>0</v>
      </c>
      <c r="F16" s="134">
        <f>SUM(F17:F19)</f>
        <v>1820202.3</v>
      </c>
      <c r="G16" s="134">
        <f>SUM(G17:G19)</f>
        <v>753.2</v>
      </c>
      <c r="H16" s="135">
        <f>SUM(H17:H19)</f>
        <v>0</v>
      </c>
    </row>
    <row r="17" spans="1:8" s="5" customFormat="1" ht="15">
      <c r="A17" s="150"/>
      <c r="B17" s="150" t="s">
        <v>594</v>
      </c>
      <c r="C17" s="132">
        <f t="shared" si="2"/>
        <v>524303.6</v>
      </c>
      <c r="D17" s="132">
        <f>D21+D25+D29+D33+D37+D41+D45+D49+D53+D57+D61+D65+D69+D73+D77+D81+D85+D89</f>
        <v>0</v>
      </c>
      <c r="E17" s="132">
        <f aca="true" t="shared" si="5" ref="E17:H17">E21+E25+E29+E33+E37+E41+E45+E49+E53+E57+E61+E65+E69+E73+E77+E81+E85+E89</f>
        <v>0</v>
      </c>
      <c r="F17" s="132">
        <f t="shared" si="5"/>
        <v>524055.7</v>
      </c>
      <c r="G17" s="132">
        <f t="shared" si="5"/>
        <v>247.89999999999998</v>
      </c>
      <c r="H17" s="132">
        <f t="shared" si="5"/>
        <v>0</v>
      </c>
    </row>
    <row r="18" spans="1:8" s="5" customFormat="1" ht="15">
      <c r="A18" s="150"/>
      <c r="B18" s="150" t="s">
        <v>595</v>
      </c>
      <c r="C18" s="132">
        <f t="shared" si="2"/>
        <v>602652.7</v>
      </c>
      <c r="D18" s="132">
        <f aca="true" t="shared" si="6" ref="D18:H19">D22+D26+D30+D34+D38+D42+D46+D50+D54+D58+D62+D66+D70+D74+D78+D82+D86+D90</f>
        <v>0</v>
      </c>
      <c r="E18" s="132">
        <f t="shared" si="6"/>
        <v>0</v>
      </c>
      <c r="F18" s="132">
        <f t="shared" si="6"/>
        <v>602402.6</v>
      </c>
      <c r="G18" s="132">
        <f t="shared" si="6"/>
        <v>250.1</v>
      </c>
      <c r="H18" s="132">
        <f t="shared" si="6"/>
        <v>0</v>
      </c>
    </row>
    <row r="19" spans="1:8" s="5" customFormat="1" ht="15">
      <c r="A19" s="150"/>
      <c r="B19" s="150" t="s">
        <v>596</v>
      </c>
      <c r="C19" s="132">
        <f t="shared" si="2"/>
        <v>693999.2</v>
      </c>
      <c r="D19" s="132">
        <f t="shared" si="6"/>
        <v>0</v>
      </c>
      <c r="E19" s="132">
        <f t="shared" si="6"/>
        <v>0</v>
      </c>
      <c r="F19" s="132">
        <f t="shared" si="6"/>
        <v>693744</v>
      </c>
      <c r="G19" s="132">
        <f t="shared" si="6"/>
        <v>255.2</v>
      </c>
      <c r="H19" s="132">
        <f t="shared" si="6"/>
        <v>0</v>
      </c>
    </row>
    <row r="20" spans="1:8" s="5" customFormat="1" ht="51">
      <c r="A20" s="162" t="s">
        <v>612</v>
      </c>
      <c r="B20" s="11" t="s">
        <v>217</v>
      </c>
      <c r="C20" s="136">
        <f aca="true" t="shared" si="7" ref="C20:C23">SUM(D20:H20)</f>
        <v>1506</v>
      </c>
      <c r="D20" s="136">
        <f>SUM(D21:D23)</f>
        <v>0</v>
      </c>
      <c r="E20" s="136">
        <f>SUM(E21:E23)</f>
        <v>0</v>
      </c>
      <c r="F20" s="136">
        <f>SUM(F21:F23)</f>
        <v>906</v>
      </c>
      <c r="G20" s="136">
        <f>SUM(G21:G23)</f>
        <v>600</v>
      </c>
      <c r="H20" s="136">
        <f>SUM(H21:H23)</f>
        <v>0</v>
      </c>
    </row>
    <row r="21" spans="1:8" s="5" customFormat="1" ht="15">
      <c r="A21" s="150"/>
      <c r="B21" s="150" t="s">
        <v>594</v>
      </c>
      <c r="C21" s="132">
        <f t="shared" si="7"/>
        <v>472</v>
      </c>
      <c r="D21" s="132"/>
      <c r="E21" s="137"/>
      <c r="F21" s="137">
        <v>272</v>
      </c>
      <c r="G21" s="137">
        <v>200</v>
      </c>
      <c r="H21" s="132"/>
    </row>
    <row r="22" spans="1:8" s="5" customFormat="1" ht="15">
      <c r="A22" s="150"/>
      <c r="B22" s="150" t="s">
        <v>595</v>
      </c>
      <c r="C22" s="132">
        <f t="shared" si="7"/>
        <v>484</v>
      </c>
      <c r="D22" s="132"/>
      <c r="E22" s="137"/>
      <c r="F22" s="137">
        <v>284</v>
      </c>
      <c r="G22" s="137">
        <v>200</v>
      </c>
      <c r="H22" s="132"/>
    </row>
    <row r="23" spans="1:8" s="5" customFormat="1" ht="15">
      <c r="A23" s="150"/>
      <c r="B23" s="150" t="s">
        <v>596</v>
      </c>
      <c r="C23" s="132">
        <f t="shared" si="7"/>
        <v>550</v>
      </c>
      <c r="D23" s="132"/>
      <c r="E23" s="137"/>
      <c r="F23" s="137">
        <v>350</v>
      </c>
      <c r="G23" s="137">
        <v>200</v>
      </c>
      <c r="H23" s="132"/>
    </row>
    <row r="24" spans="1:8" s="5" customFormat="1" ht="25.5">
      <c r="A24" s="162" t="s">
        <v>613</v>
      </c>
      <c r="B24" s="11" t="s">
        <v>219</v>
      </c>
      <c r="C24" s="142">
        <v>1500</v>
      </c>
      <c r="D24" s="142">
        <v>0</v>
      </c>
      <c r="E24" s="142">
        <v>0</v>
      </c>
      <c r="F24" s="142">
        <v>1500</v>
      </c>
      <c r="G24" s="142">
        <v>0</v>
      </c>
      <c r="H24" s="142">
        <v>0</v>
      </c>
    </row>
    <row r="25" spans="1:8" s="5" customFormat="1" ht="15">
      <c r="A25" s="150"/>
      <c r="B25" s="150" t="s">
        <v>594</v>
      </c>
      <c r="C25" s="133">
        <v>500</v>
      </c>
      <c r="D25" s="133"/>
      <c r="E25" s="146"/>
      <c r="F25" s="146">
        <v>500</v>
      </c>
      <c r="G25" s="146"/>
      <c r="H25" s="133"/>
    </row>
    <row r="26" spans="1:8" s="5" customFormat="1" ht="15">
      <c r="A26" s="150"/>
      <c r="B26" s="150" t="s">
        <v>595</v>
      </c>
      <c r="C26" s="133">
        <v>500</v>
      </c>
      <c r="D26" s="133"/>
      <c r="E26" s="146"/>
      <c r="F26" s="146">
        <v>500</v>
      </c>
      <c r="G26" s="146"/>
      <c r="H26" s="133"/>
    </row>
    <row r="27" spans="1:8" s="5" customFormat="1" ht="15">
      <c r="A27" s="150"/>
      <c r="B27" s="150" t="s">
        <v>596</v>
      </c>
      <c r="C27" s="133">
        <v>500</v>
      </c>
      <c r="D27" s="133"/>
      <c r="E27" s="146"/>
      <c r="F27" s="146">
        <v>500</v>
      </c>
      <c r="G27" s="146"/>
      <c r="H27" s="133"/>
    </row>
    <row r="28" spans="1:8" s="5" customFormat="1" ht="25.5">
      <c r="A28" s="162" t="s">
        <v>614</v>
      </c>
      <c r="B28" s="11" t="s">
        <v>18</v>
      </c>
      <c r="C28" s="136">
        <f>SUM(D28:H28)</f>
        <v>96.3</v>
      </c>
      <c r="D28" s="136">
        <f>SUM(D29:D31)</f>
        <v>0</v>
      </c>
      <c r="E28" s="136">
        <f>SUM(E29:E31)</f>
        <v>0</v>
      </c>
      <c r="F28" s="136">
        <f>SUM(F29:F31)</f>
        <v>31</v>
      </c>
      <c r="G28" s="136">
        <f>SUM(G29:G31)</f>
        <v>65.3</v>
      </c>
      <c r="H28" s="136">
        <f>SUM(H29:H31)</f>
        <v>0</v>
      </c>
    </row>
    <row r="29" spans="1:8" s="5" customFormat="1" ht="15">
      <c r="A29" s="150"/>
      <c r="B29" s="150" t="s">
        <v>594</v>
      </c>
      <c r="C29" s="132">
        <f aca="true" t="shared" si="8" ref="C29:C67">SUM(D29:H29)</f>
        <v>50.7</v>
      </c>
      <c r="D29" s="132"/>
      <c r="E29" s="132"/>
      <c r="F29" s="132">
        <v>31</v>
      </c>
      <c r="G29" s="132">
        <v>19.7</v>
      </c>
      <c r="H29" s="132"/>
    </row>
    <row r="30" spans="1:8" s="5" customFormat="1" ht="15">
      <c r="A30" s="150"/>
      <c r="B30" s="150" t="s">
        <v>595</v>
      </c>
      <c r="C30" s="132">
        <f t="shared" si="8"/>
        <v>20.6</v>
      </c>
      <c r="D30" s="132"/>
      <c r="E30" s="132"/>
      <c r="F30" s="132"/>
      <c r="G30" s="132">
        <v>20.6</v>
      </c>
      <c r="H30" s="132"/>
    </row>
    <row r="31" spans="1:8" s="5" customFormat="1" ht="15">
      <c r="A31" s="150"/>
      <c r="B31" s="150" t="s">
        <v>596</v>
      </c>
      <c r="C31" s="132">
        <f t="shared" si="8"/>
        <v>25</v>
      </c>
      <c r="D31" s="132"/>
      <c r="E31" s="132"/>
      <c r="F31" s="132"/>
      <c r="G31" s="132">
        <v>25</v>
      </c>
      <c r="H31" s="132"/>
    </row>
    <row r="32" spans="1:8" s="5" customFormat="1" ht="25.5">
      <c r="A32" s="162" t="s">
        <v>615</v>
      </c>
      <c r="B32" s="11" t="s">
        <v>20</v>
      </c>
      <c r="C32" s="136">
        <f t="shared" si="8"/>
        <v>15</v>
      </c>
      <c r="D32" s="136">
        <f>SUM(D33:D35)</f>
        <v>0</v>
      </c>
      <c r="E32" s="136">
        <f>SUM(E33:E35)</f>
        <v>0</v>
      </c>
      <c r="F32" s="136">
        <f>SUM(F33:F35)</f>
        <v>15</v>
      </c>
      <c r="G32" s="136">
        <f>SUM(G33:G35)</f>
        <v>0</v>
      </c>
      <c r="H32" s="136">
        <f>SUM(H33:H35)</f>
        <v>0</v>
      </c>
    </row>
    <row r="33" spans="1:8" s="5" customFormat="1" ht="15">
      <c r="A33" s="150"/>
      <c r="B33" s="150" t="s">
        <v>594</v>
      </c>
      <c r="C33" s="132">
        <f t="shared" si="8"/>
        <v>5</v>
      </c>
      <c r="D33" s="132"/>
      <c r="E33" s="132"/>
      <c r="F33" s="132">
        <v>5</v>
      </c>
      <c r="G33" s="132"/>
      <c r="H33" s="132"/>
    </row>
    <row r="34" spans="1:8" s="5" customFormat="1" ht="15">
      <c r="A34" s="150"/>
      <c r="B34" s="150" t="s">
        <v>595</v>
      </c>
      <c r="C34" s="132">
        <f t="shared" si="8"/>
        <v>5</v>
      </c>
      <c r="D34" s="132"/>
      <c r="E34" s="132"/>
      <c r="F34" s="132">
        <v>5</v>
      </c>
      <c r="G34" s="132"/>
      <c r="H34" s="132"/>
    </row>
    <row r="35" spans="1:8" s="5" customFormat="1" ht="15">
      <c r="A35" s="150"/>
      <c r="B35" s="150" t="s">
        <v>596</v>
      </c>
      <c r="C35" s="132">
        <f t="shared" si="8"/>
        <v>5</v>
      </c>
      <c r="D35" s="132"/>
      <c r="E35" s="132"/>
      <c r="F35" s="132">
        <v>5</v>
      </c>
      <c r="G35" s="132"/>
      <c r="H35" s="132"/>
    </row>
    <row r="36" spans="1:8" s="5" customFormat="1" ht="25.5">
      <c r="A36" s="162" t="s">
        <v>616</v>
      </c>
      <c r="B36" s="11" t="s">
        <v>22</v>
      </c>
      <c r="C36" s="136">
        <f t="shared" si="8"/>
        <v>11.2</v>
      </c>
      <c r="D36" s="136">
        <f>SUM(D37:D39)</f>
        <v>0</v>
      </c>
      <c r="E36" s="136">
        <f>SUM(E37:E39)</f>
        <v>0</v>
      </c>
      <c r="F36" s="136">
        <f>SUM(F37:F39)</f>
        <v>0</v>
      </c>
      <c r="G36" s="136">
        <f>SUM(G37:G39)</f>
        <v>11.2</v>
      </c>
      <c r="H36" s="136">
        <f>SUM(H37:H39)</f>
        <v>0</v>
      </c>
    </row>
    <row r="37" spans="1:8" s="5" customFormat="1" ht="15">
      <c r="A37" s="150"/>
      <c r="B37" s="150" t="s">
        <v>594</v>
      </c>
      <c r="C37" s="132">
        <f t="shared" si="8"/>
        <v>3.5</v>
      </c>
      <c r="D37" s="132"/>
      <c r="E37" s="132"/>
      <c r="F37" s="132"/>
      <c r="G37" s="137">
        <v>3.5</v>
      </c>
      <c r="H37" s="132"/>
    </row>
    <row r="38" spans="1:8" s="5" customFormat="1" ht="15">
      <c r="A38" s="150"/>
      <c r="B38" s="150" t="s">
        <v>595</v>
      </c>
      <c r="C38" s="132">
        <f t="shared" si="8"/>
        <v>3.7</v>
      </c>
      <c r="D38" s="132"/>
      <c r="E38" s="132"/>
      <c r="F38" s="132"/>
      <c r="G38" s="137">
        <v>3.7</v>
      </c>
      <c r="H38" s="132"/>
    </row>
    <row r="39" spans="1:8" s="5" customFormat="1" ht="15">
      <c r="A39" s="150"/>
      <c r="B39" s="150" t="s">
        <v>596</v>
      </c>
      <c r="C39" s="132">
        <f t="shared" si="8"/>
        <v>4</v>
      </c>
      <c r="D39" s="132"/>
      <c r="E39" s="132"/>
      <c r="F39" s="132"/>
      <c r="G39" s="137">
        <v>4</v>
      </c>
      <c r="H39" s="132"/>
    </row>
    <row r="40" spans="1:8" s="5" customFormat="1" ht="25.5">
      <c r="A40" s="162" t="s">
        <v>617</v>
      </c>
      <c r="B40" s="11" t="s">
        <v>24</v>
      </c>
      <c r="C40" s="136">
        <f t="shared" si="8"/>
        <v>76.7</v>
      </c>
      <c r="D40" s="136">
        <f>SUM(D41:D43)</f>
        <v>0</v>
      </c>
      <c r="E40" s="136">
        <f>SUM(E41:E43)</f>
        <v>0</v>
      </c>
      <c r="F40" s="136">
        <f>SUM(F41:F43)</f>
        <v>0</v>
      </c>
      <c r="G40" s="136">
        <f>SUM(G41:G43)</f>
        <v>76.7</v>
      </c>
      <c r="H40" s="136">
        <f>SUM(H41:H43)</f>
        <v>0</v>
      </c>
    </row>
    <row r="41" spans="1:8" s="5" customFormat="1" ht="15">
      <c r="A41" s="150"/>
      <c r="B41" s="150" t="s">
        <v>594</v>
      </c>
      <c r="C41" s="132">
        <f t="shared" si="8"/>
        <v>24.7</v>
      </c>
      <c r="D41" s="132"/>
      <c r="E41" s="132"/>
      <c r="F41" s="132"/>
      <c r="G41" s="137">
        <v>24.7</v>
      </c>
      <c r="H41" s="132"/>
    </row>
    <row r="42" spans="1:8" s="5" customFormat="1" ht="15">
      <c r="A42" s="150"/>
      <c r="B42" s="150" t="s">
        <v>595</v>
      </c>
      <c r="C42" s="132">
        <f t="shared" si="8"/>
        <v>25.8</v>
      </c>
      <c r="D42" s="132"/>
      <c r="E42" s="132"/>
      <c r="F42" s="132"/>
      <c r="G42" s="137">
        <v>25.8</v>
      </c>
      <c r="H42" s="132"/>
    </row>
    <row r="43" spans="1:8" s="5" customFormat="1" ht="15">
      <c r="A43" s="150"/>
      <c r="B43" s="150" t="s">
        <v>596</v>
      </c>
      <c r="C43" s="132">
        <f t="shared" si="8"/>
        <v>26.2</v>
      </c>
      <c r="D43" s="132"/>
      <c r="E43" s="132"/>
      <c r="F43" s="132"/>
      <c r="G43" s="137">
        <v>26.2</v>
      </c>
      <c r="H43" s="132"/>
    </row>
    <row r="44" spans="1:8" s="5" customFormat="1" ht="25.5">
      <c r="A44" s="162" t="s">
        <v>618</v>
      </c>
      <c r="B44" s="11" t="s">
        <v>26</v>
      </c>
      <c r="C44" s="136">
        <f t="shared" si="8"/>
        <v>33.2</v>
      </c>
      <c r="D44" s="136">
        <f>SUM(D45:D47)</f>
        <v>0</v>
      </c>
      <c r="E44" s="136">
        <f>SUM(E45:E47)</f>
        <v>0</v>
      </c>
      <c r="F44" s="136">
        <f>SUM(F45:F47)</f>
        <v>33.2</v>
      </c>
      <c r="G44" s="136">
        <f>SUM(G45:G47)</f>
        <v>0</v>
      </c>
      <c r="H44" s="136">
        <f>SUM(H45:H47)</f>
        <v>0</v>
      </c>
    </row>
    <row r="45" spans="1:8" s="5" customFormat="1" ht="15">
      <c r="A45" s="150"/>
      <c r="B45" s="150" t="s">
        <v>594</v>
      </c>
      <c r="C45" s="132">
        <f t="shared" si="8"/>
        <v>10.6</v>
      </c>
      <c r="D45" s="132"/>
      <c r="E45" s="132"/>
      <c r="F45" s="137">
        <v>10.6</v>
      </c>
      <c r="G45" s="132"/>
      <c r="H45" s="132"/>
    </row>
    <row r="46" spans="1:8" s="5" customFormat="1" ht="15">
      <c r="A46" s="150"/>
      <c r="B46" s="150" t="s">
        <v>595</v>
      </c>
      <c r="C46" s="132">
        <f t="shared" si="8"/>
        <v>11.1</v>
      </c>
      <c r="D46" s="132"/>
      <c r="E46" s="132"/>
      <c r="F46" s="137">
        <v>11.1</v>
      </c>
      <c r="G46" s="132"/>
      <c r="H46" s="132"/>
    </row>
    <row r="47" spans="1:8" s="5" customFormat="1" ht="15">
      <c r="A47" s="150"/>
      <c r="B47" s="150" t="s">
        <v>596</v>
      </c>
      <c r="C47" s="132">
        <f t="shared" si="8"/>
        <v>11.5</v>
      </c>
      <c r="D47" s="132"/>
      <c r="E47" s="132"/>
      <c r="F47" s="137">
        <v>11.5</v>
      </c>
      <c r="G47" s="132"/>
      <c r="H47" s="132"/>
    </row>
    <row r="48" spans="1:8" s="5" customFormat="1" ht="25.5">
      <c r="A48" s="162" t="s">
        <v>619</v>
      </c>
      <c r="B48" s="11" t="s">
        <v>28</v>
      </c>
      <c r="C48" s="136">
        <f t="shared" si="8"/>
        <v>48</v>
      </c>
      <c r="D48" s="136">
        <f>SUM(D49:D51)</f>
        <v>0</v>
      </c>
      <c r="E48" s="136">
        <f>SUM(E49:E51)</f>
        <v>0</v>
      </c>
      <c r="F48" s="136">
        <f>SUM(F49:F51)</f>
        <v>48</v>
      </c>
      <c r="G48" s="136">
        <f>SUM(G49:G51)</f>
        <v>0</v>
      </c>
      <c r="H48" s="136">
        <f>SUM(H49:H51)</f>
        <v>0</v>
      </c>
    </row>
    <row r="49" spans="1:8" s="5" customFormat="1" ht="15">
      <c r="A49" s="150"/>
      <c r="B49" s="150" t="s">
        <v>594</v>
      </c>
      <c r="C49" s="132">
        <f t="shared" si="8"/>
        <v>15.4</v>
      </c>
      <c r="D49" s="132"/>
      <c r="E49" s="132"/>
      <c r="F49" s="137">
        <v>15.4</v>
      </c>
      <c r="G49" s="132"/>
      <c r="H49" s="132"/>
    </row>
    <row r="50" spans="1:8" s="5" customFormat="1" ht="15">
      <c r="A50" s="150"/>
      <c r="B50" s="150" t="s">
        <v>595</v>
      </c>
      <c r="C50" s="132">
        <f t="shared" si="8"/>
        <v>16.1</v>
      </c>
      <c r="D50" s="132"/>
      <c r="E50" s="132"/>
      <c r="F50" s="137">
        <v>16.1</v>
      </c>
      <c r="G50" s="132"/>
      <c r="H50" s="132"/>
    </row>
    <row r="51" spans="1:8" s="5" customFormat="1" ht="15">
      <c r="A51" s="150"/>
      <c r="B51" s="150" t="s">
        <v>596</v>
      </c>
      <c r="C51" s="132">
        <f t="shared" si="8"/>
        <v>16.5</v>
      </c>
      <c r="D51" s="132"/>
      <c r="E51" s="132"/>
      <c r="F51" s="137">
        <v>16.5</v>
      </c>
      <c r="G51" s="132"/>
      <c r="H51" s="132"/>
    </row>
    <row r="52" spans="1:8" s="5" customFormat="1" ht="25.5">
      <c r="A52" s="162" t="s">
        <v>620</v>
      </c>
      <c r="B52" s="11" t="s">
        <v>34</v>
      </c>
      <c r="C52" s="136">
        <f t="shared" si="8"/>
        <v>3450</v>
      </c>
      <c r="D52" s="136">
        <f>SUM(D53:D55)</f>
        <v>0</v>
      </c>
      <c r="E52" s="136">
        <f>SUM(E53:E55)</f>
        <v>0</v>
      </c>
      <c r="F52" s="136">
        <f>SUM(F53:F55)</f>
        <v>3450</v>
      </c>
      <c r="G52" s="136">
        <f>SUM(G53:G55)</f>
        <v>0</v>
      </c>
      <c r="H52" s="136">
        <f>SUM(H53:H55)</f>
        <v>0</v>
      </c>
    </row>
    <row r="53" spans="1:8" s="5" customFormat="1" ht="15">
      <c r="A53" s="150"/>
      <c r="B53" s="150" t="s">
        <v>594</v>
      </c>
      <c r="C53" s="132">
        <f t="shared" si="8"/>
        <v>1050</v>
      </c>
      <c r="D53" s="132"/>
      <c r="E53" s="132"/>
      <c r="F53" s="138">
        <v>1050</v>
      </c>
      <c r="G53" s="132"/>
      <c r="H53" s="132"/>
    </row>
    <row r="54" spans="1:8" s="5" customFormat="1" ht="15">
      <c r="A54" s="150"/>
      <c r="B54" s="150" t="s">
        <v>595</v>
      </c>
      <c r="C54" s="132">
        <f t="shared" si="8"/>
        <v>1100</v>
      </c>
      <c r="D54" s="132"/>
      <c r="E54" s="132"/>
      <c r="F54" s="27">
        <v>1100</v>
      </c>
      <c r="G54" s="132"/>
      <c r="H54" s="132"/>
    </row>
    <row r="55" spans="1:8" s="5" customFormat="1" ht="15">
      <c r="A55" s="150"/>
      <c r="B55" s="150" t="s">
        <v>596</v>
      </c>
      <c r="C55" s="132">
        <f t="shared" si="8"/>
        <v>1300</v>
      </c>
      <c r="D55" s="132"/>
      <c r="E55" s="132"/>
      <c r="F55" s="132">
        <v>1300</v>
      </c>
      <c r="G55" s="132"/>
      <c r="H55" s="132"/>
    </row>
    <row r="56" spans="1:8" s="5" customFormat="1" ht="25.5">
      <c r="A56" s="162" t="s">
        <v>621</v>
      </c>
      <c r="B56" s="11" t="s">
        <v>36</v>
      </c>
      <c r="C56" s="136">
        <f t="shared" si="8"/>
        <v>3965.6</v>
      </c>
      <c r="D56" s="136">
        <f>SUM(D57:D59)</f>
        <v>0</v>
      </c>
      <c r="E56" s="136">
        <f>SUM(E57:E59)</f>
        <v>0</v>
      </c>
      <c r="F56" s="136">
        <f>SUM(F57:F59)</f>
        <v>3965.6</v>
      </c>
      <c r="G56" s="136">
        <f>SUM(G57:G59)</f>
        <v>0</v>
      </c>
      <c r="H56" s="136">
        <f>SUM(H57:H59)</f>
        <v>0</v>
      </c>
    </row>
    <row r="57" spans="1:8" s="5" customFormat="1" ht="15">
      <c r="A57" s="150"/>
      <c r="B57" s="150" t="s">
        <v>594</v>
      </c>
      <c r="C57" s="132">
        <f t="shared" si="8"/>
        <v>1254.6</v>
      </c>
      <c r="D57" s="132"/>
      <c r="E57" s="132"/>
      <c r="F57" s="138">
        <v>1254.6</v>
      </c>
      <c r="G57" s="132"/>
      <c r="H57" s="132"/>
    </row>
    <row r="58" spans="1:8" s="5" customFormat="1" ht="15">
      <c r="A58" s="150"/>
      <c r="B58" s="150" t="s">
        <v>595</v>
      </c>
      <c r="C58" s="132">
        <f t="shared" si="8"/>
        <v>1311</v>
      </c>
      <c r="D58" s="132"/>
      <c r="E58" s="132"/>
      <c r="F58" s="132">
        <v>1311</v>
      </c>
      <c r="G58" s="132"/>
      <c r="H58" s="132"/>
    </row>
    <row r="59" spans="1:8" s="5" customFormat="1" ht="15">
      <c r="A59" s="150"/>
      <c r="B59" s="150" t="s">
        <v>596</v>
      </c>
      <c r="C59" s="132">
        <f t="shared" si="8"/>
        <v>1400</v>
      </c>
      <c r="D59" s="132"/>
      <c r="E59" s="132"/>
      <c r="F59" s="132">
        <v>1400</v>
      </c>
      <c r="G59" s="132"/>
      <c r="H59" s="132"/>
    </row>
    <row r="60" spans="1:8" s="5" customFormat="1" ht="25.5">
      <c r="A60" s="162" t="s">
        <v>622</v>
      </c>
      <c r="B60" s="11" t="s">
        <v>40</v>
      </c>
      <c r="C60" s="136">
        <f t="shared" si="8"/>
        <v>44283.4</v>
      </c>
      <c r="D60" s="136">
        <f>SUM(D61:D63)</f>
        <v>0</v>
      </c>
      <c r="E60" s="136">
        <f>SUM(E61:E63)</f>
        <v>0</v>
      </c>
      <c r="F60" s="136">
        <f>SUM(F61:F63)</f>
        <v>44283.4</v>
      </c>
      <c r="G60" s="136">
        <f>SUM(G61:G63)</f>
        <v>0</v>
      </c>
      <c r="H60" s="136">
        <f>SUM(H61:H63)</f>
        <v>0</v>
      </c>
    </row>
    <row r="61" spans="1:8" s="5" customFormat="1" ht="15">
      <c r="A61" s="150"/>
      <c r="B61" s="150" t="s">
        <v>594</v>
      </c>
      <c r="C61" s="132">
        <f t="shared" si="8"/>
        <v>12025.3</v>
      </c>
      <c r="D61" s="132"/>
      <c r="E61" s="132"/>
      <c r="F61" s="132">
        <v>12025.3</v>
      </c>
      <c r="G61" s="132"/>
      <c r="H61" s="132"/>
    </row>
    <row r="62" spans="1:8" s="5" customFormat="1" ht="15">
      <c r="A62" s="150"/>
      <c r="B62" s="150" t="s">
        <v>595</v>
      </c>
      <c r="C62" s="132">
        <f t="shared" si="8"/>
        <v>14658.1</v>
      </c>
      <c r="D62" s="132"/>
      <c r="E62" s="132"/>
      <c r="F62" s="132">
        <v>14658.1</v>
      </c>
      <c r="G62" s="132"/>
      <c r="H62" s="132"/>
    </row>
    <row r="63" spans="1:8" s="5" customFormat="1" ht="15">
      <c r="A63" s="150"/>
      <c r="B63" s="150" t="s">
        <v>596</v>
      </c>
      <c r="C63" s="132">
        <f t="shared" si="8"/>
        <v>17600</v>
      </c>
      <c r="D63" s="132"/>
      <c r="E63" s="132"/>
      <c r="F63" s="132">
        <v>17600</v>
      </c>
      <c r="G63" s="132"/>
      <c r="H63" s="132"/>
    </row>
    <row r="64" spans="1:8" s="5" customFormat="1" ht="25.5">
      <c r="A64" s="162" t="s">
        <v>623</v>
      </c>
      <c r="B64" s="15" t="s">
        <v>49</v>
      </c>
      <c r="C64" s="141">
        <f t="shared" si="8"/>
        <v>1763200</v>
      </c>
      <c r="D64" s="141">
        <f>SUM(D65:D67)</f>
        <v>0</v>
      </c>
      <c r="E64" s="141">
        <f>SUM(E65:E67)</f>
        <v>0</v>
      </c>
      <c r="F64" s="141">
        <f>SUM(F65:F67)</f>
        <v>1763200</v>
      </c>
      <c r="G64" s="141">
        <f>SUM(G65:G67)</f>
        <v>0</v>
      </c>
      <c r="H64" s="141">
        <f>SUM(H65:H67)</f>
        <v>0</v>
      </c>
    </row>
    <row r="65" spans="1:8" s="5" customFormat="1" ht="15">
      <c r="A65" s="12"/>
      <c r="B65" s="150" t="s">
        <v>594</v>
      </c>
      <c r="C65" s="139">
        <f t="shared" si="8"/>
        <v>507800</v>
      </c>
      <c r="D65" s="140"/>
      <c r="E65" s="137"/>
      <c r="F65" s="137">
        <v>507800</v>
      </c>
      <c r="G65" s="137"/>
      <c r="H65" s="140"/>
    </row>
    <row r="66" spans="1:8" s="5" customFormat="1" ht="15">
      <c r="A66" s="12"/>
      <c r="B66" s="150" t="s">
        <v>595</v>
      </c>
      <c r="C66" s="139">
        <f t="shared" si="8"/>
        <v>583900</v>
      </c>
      <c r="D66" s="140"/>
      <c r="E66" s="137"/>
      <c r="F66" s="137">
        <v>583900</v>
      </c>
      <c r="G66" s="137"/>
      <c r="H66" s="140"/>
    </row>
    <row r="67" spans="1:8" s="5" customFormat="1" ht="15">
      <c r="A67" s="12"/>
      <c r="B67" s="150" t="s">
        <v>596</v>
      </c>
      <c r="C67" s="139">
        <f t="shared" si="8"/>
        <v>671500</v>
      </c>
      <c r="D67" s="140"/>
      <c r="E67" s="137"/>
      <c r="F67" s="137">
        <v>671500</v>
      </c>
      <c r="G67" s="137"/>
      <c r="H67" s="140"/>
    </row>
    <row r="68" spans="1:8" s="5" customFormat="1" ht="25.5">
      <c r="A68" s="162" t="s">
        <v>624</v>
      </c>
      <c r="B68" s="11" t="s">
        <v>54</v>
      </c>
      <c r="C68" s="136">
        <f aca="true" t="shared" si="9" ref="C68:C83">SUM(D68:H68)</f>
        <v>423.2</v>
      </c>
      <c r="D68" s="136">
        <f>SUM(D69:D71)</f>
        <v>0</v>
      </c>
      <c r="E68" s="136">
        <f>SUM(E69:E71)</f>
        <v>0</v>
      </c>
      <c r="F68" s="136">
        <f>SUM(F69:F71)</f>
        <v>423.2</v>
      </c>
      <c r="G68" s="136">
        <f>SUM(G69:G71)</f>
        <v>0</v>
      </c>
      <c r="H68" s="142">
        <f>SUM(H69:H71)</f>
        <v>0</v>
      </c>
    </row>
    <row r="69" spans="1:8" s="5" customFormat="1" ht="15">
      <c r="A69" s="150"/>
      <c r="B69" s="150" t="s">
        <v>594</v>
      </c>
      <c r="C69" s="132">
        <f t="shared" si="9"/>
        <v>128.7</v>
      </c>
      <c r="D69" s="132"/>
      <c r="E69" s="132"/>
      <c r="F69" s="137">
        <v>128.7</v>
      </c>
      <c r="G69" s="137"/>
      <c r="H69" s="133"/>
    </row>
    <row r="70" spans="1:8" s="5" customFormat="1" ht="15">
      <c r="A70" s="150"/>
      <c r="B70" s="150" t="s">
        <v>595</v>
      </c>
      <c r="C70" s="132">
        <f t="shared" si="9"/>
        <v>134.5</v>
      </c>
      <c r="D70" s="132"/>
      <c r="E70" s="132"/>
      <c r="F70" s="137">
        <v>134.5</v>
      </c>
      <c r="G70" s="137"/>
      <c r="H70" s="133"/>
    </row>
    <row r="71" spans="1:8" s="5" customFormat="1" ht="15">
      <c r="A71" s="150"/>
      <c r="B71" s="150" t="s">
        <v>596</v>
      </c>
      <c r="C71" s="132">
        <f t="shared" si="9"/>
        <v>160</v>
      </c>
      <c r="D71" s="132"/>
      <c r="E71" s="132"/>
      <c r="F71" s="137">
        <v>160</v>
      </c>
      <c r="G71" s="137"/>
      <c r="H71" s="133"/>
    </row>
    <row r="72" spans="1:8" s="5" customFormat="1" ht="25.5">
      <c r="A72" s="162" t="s">
        <v>625</v>
      </c>
      <c r="B72" s="11" t="s">
        <v>58</v>
      </c>
      <c r="C72" s="136">
        <f t="shared" si="9"/>
        <v>319.8</v>
      </c>
      <c r="D72" s="136">
        <f>SUM(D73:D75)</f>
        <v>0</v>
      </c>
      <c r="E72" s="136">
        <f>SUM(E73:E75)</f>
        <v>0</v>
      </c>
      <c r="F72" s="136">
        <f>SUM(F73:F75)</f>
        <v>319.8</v>
      </c>
      <c r="G72" s="136">
        <f>SUM(G73:G75)</f>
        <v>0</v>
      </c>
      <c r="H72" s="142">
        <f>SUM(H73:H75)</f>
        <v>0</v>
      </c>
    </row>
    <row r="73" spans="1:8" s="5" customFormat="1" ht="15">
      <c r="A73" s="150"/>
      <c r="B73" s="150" t="s">
        <v>594</v>
      </c>
      <c r="C73" s="132">
        <f t="shared" si="9"/>
        <v>102.6</v>
      </c>
      <c r="D73" s="132"/>
      <c r="E73" s="132"/>
      <c r="F73" s="137">
        <v>102.6</v>
      </c>
      <c r="G73" s="132"/>
      <c r="H73" s="133"/>
    </row>
    <row r="74" spans="1:8" s="5" customFormat="1" ht="15">
      <c r="A74" s="150"/>
      <c r="B74" s="150" t="s">
        <v>595</v>
      </c>
      <c r="C74" s="132">
        <f t="shared" si="9"/>
        <v>107.2</v>
      </c>
      <c r="D74" s="132"/>
      <c r="E74" s="132"/>
      <c r="F74" s="137">
        <v>107.2</v>
      </c>
      <c r="G74" s="132"/>
      <c r="H74" s="133"/>
    </row>
    <row r="75" spans="1:8" s="5" customFormat="1" ht="15">
      <c r="A75" s="150"/>
      <c r="B75" s="150" t="s">
        <v>596</v>
      </c>
      <c r="C75" s="132">
        <f t="shared" si="9"/>
        <v>110</v>
      </c>
      <c r="D75" s="132"/>
      <c r="E75" s="132"/>
      <c r="F75" s="137">
        <v>110</v>
      </c>
      <c r="G75" s="132"/>
      <c r="H75" s="133"/>
    </row>
    <row r="76" spans="1:8" s="5" customFormat="1" ht="15">
      <c r="A76" s="162" t="s">
        <v>626</v>
      </c>
      <c r="B76" s="11" t="s">
        <v>72</v>
      </c>
      <c r="C76" s="136">
        <f t="shared" si="9"/>
        <v>754</v>
      </c>
      <c r="D76" s="136">
        <f>SUM(D77:D79)</f>
        <v>0</v>
      </c>
      <c r="E76" s="136">
        <f>SUM(E77:E79)</f>
        <v>0</v>
      </c>
      <c r="F76" s="136">
        <f>SUM(F77:F79)</f>
        <v>754</v>
      </c>
      <c r="G76" s="136"/>
      <c r="H76" s="142">
        <f>SUM(H77:H79)</f>
        <v>0</v>
      </c>
    </row>
    <row r="77" spans="1:8" s="5" customFormat="1" ht="15">
      <c r="A77" s="150"/>
      <c r="B77" s="150" t="s">
        <v>594</v>
      </c>
      <c r="C77" s="27">
        <f t="shared" si="9"/>
        <v>576</v>
      </c>
      <c r="D77" s="27"/>
      <c r="E77" s="27"/>
      <c r="F77" s="27">
        <v>576</v>
      </c>
      <c r="G77" s="27"/>
      <c r="H77" s="143"/>
    </row>
    <row r="78" spans="1:8" s="5" customFormat="1" ht="15">
      <c r="A78" s="150"/>
      <c r="B78" s="150" t="s">
        <v>595</v>
      </c>
      <c r="C78" s="27">
        <f t="shared" si="9"/>
        <v>84</v>
      </c>
      <c r="D78" s="27"/>
      <c r="E78" s="27"/>
      <c r="F78" s="27">
        <v>84</v>
      </c>
      <c r="G78" s="27"/>
      <c r="H78" s="143"/>
    </row>
    <row r="79" spans="1:8" s="5" customFormat="1" ht="15">
      <c r="A79" s="150"/>
      <c r="B79" s="150" t="s">
        <v>596</v>
      </c>
      <c r="C79" s="27">
        <f t="shared" si="9"/>
        <v>94</v>
      </c>
      <c r="D79" s="27"/>
      <c r="E79" s="27"/>
      <c r="F79" s="27">
        <v>94</v>
      </c>
      <c r="G79" s="27"/>
      <c r="H79" s="143"/>
    </row>
    <row r="80" spans="1:8" s="5" customFormat="1" ht="15">
      <c r="A80" s="162" t="s">
        <v>627</v>
      </c>
      <c r="B80" s="11" t="s">
        <v>79</v>
      </c>
      <c r="C80" s="136">
        <f t="shared" si="9"/>
        <v>81</v>
      </c>
      <c r="D80" s="136">
        <f>SUM(D81:D83)</f>
        <v>0</v>
      </c>
      <c r="E80" s="136">
        <f>SUM(E81:E83)</f>
        <v>0</v>
      </c>
      <c r="F80" s="136">
        <f>SUM(F81:F83)</f>
        <v>81</v>
      </c>
      <c r="G80" s="136">
        <f>SUM(G81:G83)</f>
        <v>0</v>
      </c>
      <c r="H80" s="136">
        <f>SUM(H81:H83)</f>
        <v>0</v>
      </c>
    </row>
    <row r="81" spans="1:8" s="5" customFormat="1" ht="15">
      <c r="A81" s="150"/>
      <c r="B81" s="150" t="s">
        <v>594</v>
      </c>
      <c r="C81" s="27">
        <f t="shared" si="9"/>
        <v>27</v>
      </c>
      <c r="D81" s="27">
        <v>0</v>
      </c>
      <c r="E81" s="27">
        <v>0</v>
      </c>
      <c r="F81" s="27">
        <v>27</v>
      </c>
      <c r="G81" s="27">
        <v>0</v>
      </c>
      <c r="H81" s="27">
        <v>0</v>
      </c>
    </row>
    <row r="82" spans="1:8" s="5" customFormat="1" ht="15">
      <c r="A82" s="150"/>
      <c r="B82" s="150" t="s">
        <v>595</v>
      </c>
      <c r="C82" s="27">
        <f t="shared" si="9"/>
        <v>27</v>
      </c>
      <c r="D82" s="27">
        <v>0</v>
      </c>
      <c r="E82" s="27">
        <v>0</v>
      </c>
      <c r="F82" s="27">
        <v>27</v>
      </c>
      <c r="G82" s="27">
        <v>0</v>
      </c>
      <c r="H82" s="27">
        <v>0</v>
      </c>
    </row>
    <row r="83" spans="1:8" s="5" customFormat="1" ht="15">
      <c r="A83" s="150"/>
      <c r="B83" s="150" t="s">
        <v>596</v>
      </c>
      <c r="C83" s="27">
        <f t="shared" si="9"/>
        <v>27</v>
      </c>
      <c r="D83" s="27">
        <v>0</v>
      </c>
      <c r="E83" s="27">
        <v>0</v>
      </c>
      <c r="F83" s="27">
        <v>27</v>
      </c>
      <c r="G83" s="27">
        <v>0</v>
      </c>
      <c r="H83" s="27">
        <v>0</v>
      </c>
    </row>
    <row r="84" spans="1:8" s="5" customFormat="1" ht="38.25">
      <c r="A84" s="162" t="s">
        <v>628</v>
      </c>
      <c r="B84" s="11" t="s">
        <v>89</v>
      </c>
      <c r="C84" s="136">
        <f aca="true" t="shared" si="10" ref="C84:C91">SUM(D84:H84)</f>
        <v>492.1</v>
      </c>
      <c r="D84" s="136">
        <f>SUM(D85:D87)</f>
        <v>0</v>
      </c>
      <c r="E84" s="136">
        <f>SUM(E85:E87)</f>
        <v>0</v>
      </c>
      <c r="F84" s="136">
        <f>SUM(F85:F87)</f>
        <v>492.1</v>
      </c>
      <c r="G84" s="136">
        <f>SUM(G85:G87)</f>
        <v>0</v>
      </c>
      <c r="H84" s="142">
        <f>SUM(H85:H87)</f>
        <v>0</v>
      </c>
    </row>
    <row r="85" spans="1:8" s="5" customFormat="1" ht="15">
      <c r="A85" s="150"/>
      <c r="B85" s="150" t="s">
        <v>594</v>
      </c>
      <c r="C85" s="132">
        <f t="shared" si="10"/>
        <v>157.5</v>
      </c>
      <c r="D85" s="132"/>
      <c r="E85" s="132"/>
      <c r="F85" s="137">
        <v>157.5</v>
      </c>
      <c r="G85" s="132"/>
      <c r="H85" s="133"/>
    </row>
    <row r="86" spans="1:8" s="5" customFormat="1" ht="15">
      <c r="A86" s="150"/>
      <c r="B86" s="150" t="s">
        <v>595</v>
      </c>
      <c r="C86" s="132">
        <f t="shared" si="10"/>
        <v>164.6</v>
      </c>
      <c r="D86" s="132"/>
      <c r="E86" s="132"/>
      <c r="F86" s="137">
        <v>164.6</v>
      </c>
      <c r="G86" s="132"/>
      <c r="H86" s="133"/>
    </row>
    <row r="87" spans="1:8" s="5" customFormat="1" ht="15">
      <c r="A87" s="150"/>
      <c r="B87" s="150" t="s">
        <v>596</v>
      </c>
      <c r="C87" s="132">
        <f t="shared" si="10"/>
        <v>170</v>
      </c>
      <c r="D87" s="132"/>
      <c r="E87" s="132"/>
      <c r="F87" s="137">
        <v>170</v>
      </c>
      <c r="G87" s="132"/>
      <c r="H87" s="133"/>
    </row>
    <row r="88" spans="1:8" s="5" customFormat="1" ht="63.75">
      <c r="A88" s="162" t="s">
        <v>629</v>
      </c>
      <c r="B88" s="11" t="s">
        <v>93</v>
      </c>
      <c r="C88" s="136">
        <f t="shared" si="10"/>
        <v>700</v>
      </c>
      <c r="D88" s="136">
        <f>SUM(D89:D91)</f>
        <v>0</v>
      </c>
      <c r="E88" s="136">
        <f>SUM(E89:E91)</f>
        <v>0</v>
      </c>
      <c r="F88" s="136">
        <f>SUM(F89:F91)</f>
        <v>700</v>
      </c>
      <c r="G88" s="136">
        <f>SUM(G89:G91)</f>
        <v>0</v>
      </c>
      <c r="H88" s="142">
        <f>SUM(H89:H91)</f>
        <v>0</v>
      </c>
    </row>
    <row r="89" spans="1:8" s="5" customFormat="1" ht="15">
      <c r="A89" s="150"/>
      <c r="B89" s="150" t="s">
        <v>594</v>
      </c>
      <c r="C89" s="132">
        <f t="shared" si="10"/>
        <v>100</v>
      </c>
      <c r="D89" s="132"/>
      <c r="E89" s="132"/>
      <c r="F89" s="132">
        <v>100</v>
      </c>
      <c r="G89" s="132"/>
      <c r="H89" s="133"/>
    </row>
    <row r="90" spans="1:8" s="5" customFormat="1" ht="15">
      <c r="A90" s="150"/>
      <c r="B90" s="150" t="s">
        <v>595</v>
      </c>
      <c r="C90" s="132">
        <f t="shared" si="10"/>
        <v>100</v>
      </c>
      <c r="D90" s="132"/>
      <c r="E90" s="132"/>
      <c r="F90" s="132">
        <v>100</v>
      </c>
      <c r="G90" s="132"/>
      <c r="H90" s="133"/>
    </row>
    <row r="91" spans="1:8" s="5" customFormat="1" ht="15">
      <c r="A91" s="150"/>
      <c r="B91" s="150" t="s">
        <v>596</v>
      </c>
      <c r="C91" s="132">
        <f t="shared" si="10"/>
        <v>500</v>
      </c>
      <c r="D91" s="132"/>
      <c r="E91" s="132"/>
      <c r="F91" s="132">
        <v>500</v>
      </c>
      <c r="G91" s="132"/>
      <c r="H91" s="133"/>
    </row>
    <row r="92" spans="1:8" s="5" customFormat="1" ht="15">
      <c r="A92" s="16">
        <v>2</v>
      </c>
      <c r="B92" s="9" t="s">
        <v>607</v>
      </c>
      <c r="C92" s="134">
        <f aca="true" t="shared" si="11" ref="C92">SUM(D92:H92)</f>
        <v>1488.8</v>
      </c>
      <c r="D92" s="134">
        <f>SUM(D93:D95)</f>
        <v>0</v>
      </c>
      <c r="E92" s="134">
        <f>SUM(E93:E95)</f>
        <v>0</v>
      </c>
      <c r="F92" s="134">
        <f>SUM(F93:F95)</f>
        <v>1098.8</v>
      </c>
      <c r="G92" s="134">
        <f aca="true" t="shared" si="12" ref="G92">SUM(G93:G95)</f>
        <v>390</v>
      </c>
      <c r="H92" s="135">
        <f>SUM(H93:H95)</f>
        <v>0</v>
      </c>
    </row>
    <row r="93" spans="1:8" s="5" customFormat="1" ht="15">
      <c r="A93" s="150"/>
      <c r="B93" s="150" t="s">
        <v>594</v>
      </c>
      <c r="C93" s="132">
        <f aca="true" t="shared" si="13" ref="C93:C95">SUM(D93:H93)</f>
        <v>360.35</v>
      </c>
      <c r="D93" s="132">
        <f aca="true" t="shared" si="14" ref="D93:E93">D97</f>
        <v>0</v>
      </c>
      <c r="E93" s="132">
        <f t="shared" si="14"/>
        <v>0</v>
      </c>
      <c r="F93" s="132">
        <f>F97</f>
        <v>230.35</v>
      </c>
      <c r="G93" s="132">
        <f aca="true" t="shared" si="15" ref="G93:H93">G97</f>
        <v>130</v>
      </c>
      <c r="H93" s="132">
        <f t="shared" si="15"/>
        <v>0</v>
      </c>
    </row>
    <row r="94" spans="1:8" s="5" customFormat="1" ht="15">
      <c r="A94" s="150"/>
      <c r="B94" s="150" t="s">
        <v>595</v>
      </c>
      <c r="C94" s="132">
        <f t="shared" si="13"/>
        <v>545.8499999999999</v>
      </c>
      <c r="D94" s="132">
        <f aca="true" t="shared" si="16" ref="D94:E94">D98</f>
        <v>0</v>
      </c>
      <c r="E94" s="132">
        <f t="shared" si="16"/>
        <v>0</v>
      </c>
      <c r="F94" s="132">
        <f aca="true" t="shared" si="17" ref="F94:H95">F98</f>
        <v>415.84999999999997</v>
      </c>
      <c r="G94" s="132">
        <f t="shared" si="17"/>
        <v>130</v>
      </c>
      <c r="H94" s="132">
        <f t="shared" si="17"/>
        <v>0</v>
      </c>
    </row>
    <row r="95" spans="1:8" s="5" customFormat="1" ht="15">
      <c r="A95" s="150"/>
      <c r="B95" s="150" t="s">
        <v>596</v>
      </c>
      <c r="C95" s="132">
        <f t="shared" si="13"/>
        <v>582.6</v>
      </c>
      <c r="D95" s="132">
        <f aca="true" t="shared" si="18" ref="D95:E95">D99</f>
        <v>0</v>
      </c>
      <c r="E95" s="132">
        <f t="shared" si="18"/>
        <v>0</v>
      </c>
      <c r="F95" s="132">
        <f t="shared" si="17"/>
        <v>452.6</v>
      </c>
      <c r="G95" s="132">
        <f t="shared" si="17"/>
        <v>130</v>
      </c>
      <c r="H95" s="132">
        <f t="shared" si="17"/>
        <v>0</v>
      </c>
    </row>
    <row r="96" spans="1:8" s="5" customFormat="1" ht="25.5">
      <c r="A96" s="162" t="s">
        <v>630</v>
      </c>
      <c r="B96" s="11" t="s">
        <v>233</v>
      </c>
      <c r="C96" s="145">
        <f aca="true" t="shared" si="19" ref="C96:E96">SUM(C97:C99)</f>
        <v>1488.8</v>
      </c>
      <c r="D96" s="145">
        <f t="shared" si="19"/>
        <v>0</v>
      </c>
      <c r="E96" s="145">
        <f t="shared" si="19"/>
        <v>0</v>
      </c>
      <c r="F96" s="145">
        <f>SUM(F97:F99)</f>
        <v>1098.8</v>
      </c>
      <c r="G96" s="145">
        <f aca="true" t="shared" si="20" ref="G96:H96">SUM(G97:G99)</f>
        <v>390</v>
      </c>
      <c r="H96" s="145">
        <f t="shared" si="20"/>
        <v>0</v>
      </c>
    </row>
    <row r="97" spans="1:8" s="5" customFormat="1" ht="15">
      <c r="A97" s="150"/>
      <c r="B97" s="150" t="s">
        <v>594</v>
      </c>
      <c r="C97" s="28">
        <f>SUM(D97:H97)</f>
        <v>360.35</v>
      </c>
      <c r="D97" s="27">
        <v>0</v>
      </c>
      <c r="E97" s="27">
        <v>0</v>
      </c>
      <c r="F97" s="27">
        <v>230.35</v>
      </c>
      <c r="G97" s="27">
        <v>130</v>
      </c>
      <c r="H97" s="27">
        <v>0</v>
      </c>
    </row>
    <row r="98" spans="1:8" s="5" customFormat="1" ht="15">
      <c r="A98" s="150"/>
      <c r="B98" s="150" t="s">
        <v>595</v>
      </c>
      <c r="C98" s="28">
        <f aca="true" t="shared" si="21" ref="C98:C99">SUM(D98:H98)</f>
        <v>545.8499999999999</v>
      </c>
      <c r="D98" s="27">
        <v>0</v>
      </c>
      <c r="E98" s="27">
        <v>0</v>
      </c>
      <c r="F98" s="27">
        <v>415.84999999999997</v>
      </c>
      <c r="G98" s="27">
        <v>130</v>
      </c>
      <c r="H98" s="27">
        <v>0</v>
      </c>
    </row>
    <row r="99" spans="1:8" s="5" customFormat="1" ht="15">
      <c r="A99" s="150"/>
      <c r="B99" s="150" t="s">
        <v>596</v>
      </c>
      <c r="C99" s="28">
        <f t="shared" si="21"/>
        <v>582.6</v>
      </c>
      <c r="D99" s="27">
        <v>0</v>
      </c>
      <c r="E99" s="27">
        <v>0</v>
      </c>
      <c r="F99" s="27">
        <v>452.6</v>
      </c>
      <c r="G99" s="27">
        <v>130</v>
      </c>
      <c r="H99" s="27">
        <v>0</v>
      </c>
    </row>
    <row r="100" spans="1:8" s="5" customFormat="1" ht="15">
      <c r="A100" s="16">
        <v>3</v>
      </c>
      <c r="B100" s="9" t="s">
        <v>608</v>
      </c>
      <c r="C100" s="134">
        <f aca="true" t="shared" si="22" ref="C100:C124">SUM(D100:H100)</f>
        <v>2409.675</v>
      </c>
      <c r="D100" s="134">
        <f>SUM(D101:D103)</f>
        <v>0</v>
      </c>
      <c r="E100" s="134">
        <f>SUM(E101:E103)</f>
        <v>0</v>
      </c>
      <c r="F100" s="134">
        <f>SUM(F101:F103)</f>
        <v>2321.775</v>
      </c>
      <c r="G100" s="134">
        <f aca="true" t="shared" si="23" ref="G100">SUM(G101:G103)</f>
        <v>87.9</v>
      </c>
      <c r="H100" s="135">
        <f>SUM(H101:H103)</f>
        <v>0</v>
      </c>
    </row>
    <row r="101" spans="1:8" s="5" customFormat="1" ht="15">
      <c r="A101" s="150"/>
      <c r="B101" s="150" t="s">
        <v>594</v>
      </c>
      <c r="C101" s="27">
        <f t="shared" si="22"/>
        <v>699.2600000000001</v>
      </c>
      <c r="D101" s="27">
        <v>0</v>
      </c>
      <c r="E101" s="27">
        <v>0</v>
      </c>
      <c r="F101" s="27">
        <v>671.0600000000001</v>
      </c>
      <c r="G101" s="27">
        <v>28.2</v>
      </c>
      <c r="H101" s="27">
        <v>0</v>
      </c>
    </row>
    <row r="102" spans="1:8" s="5" customFormat="1" ht="15">
      <c r="A102" s="150"/>
      <c r="B102" s="150" t="s">
        <v>595</v>
      </c>
      <c r="C102" s="27">
        <f t="shared" si="22"/>
        <v>815.6080000000001</v>
      </c>
      <c r="D102" s="27">
        <v>0</v>
      </c>
      <c r="E102" s="27">
        <v>0</v>
      </c>
      <c r="F102" s="27">
        <v>786.1080000000001</v>
      </c>
      <c r="G102" s="27">
        <v>29.5</v>
      </c>
      <c r="H102" s="27">
        <v>0</v>
      </c>
    </row>
    <row r="103" spans="1:8" s="5" customFormat="1" ht="15">
      <c r="A103" s="150"/>
      <c r="B103" s="150" t="s">
        <v>596</v>
      </c>
      <c r="C103" s="27">
        <f t="shared" si="22"/>
        <v>894.807</v>
      </c>
      <c r="D103" s="27">
        <v>0</v>
      </c>
      <c r="E103" s="27">
        <v>0</v>
      </c>
      <c r="F103" s="27">
        <v>864.607</v>
      </c>
      <c r="G103" s="27">
        <v>30.2</v>
      </c>
      <c r="H103" s="27">
        <v>0</v>
      </c>
    </row>
    <row r="104" spans="1:8" s="5" customFormat="1" ht="15">
      <c r="A104" s="16">
        <v>4</v>
      </c>
      <c r="B104" s="9" t="s">
        <v>610</v>
      </c>
      <c r="C104" s="134">
        <f aca="true" t="shared" si="24" ref="C104:C107">SUM(D104:H104)</f>
        <v>1277.4</v>
      </c>
      <c r="D104" s="134">
        <f>SUM(D108:D110)</f>
        <v>0</v>
      </c>
      <c r="E104" s="134">
        <f>SUM(E108:E110)</f>
        <v>0</v>
      </c>
      <c r="F104" s="134">
        <f>SUM(F108:F110)</f>
        <v>1277.4</v>
      </c>
      <c r="G104" s="134">
        <f aca="true" t="shared" si="25" ref="G104">SUM(G108:G110)</f>
        <v>0</v>
      </c>
      <c r="H104" s="135">
        <f>SUM(H108:H110)</f>
        <v>0</v>
      </c>
    </row>
    <row r="105" spans="1:8" s="5" customFormat="1" ht="15">
      <c r="A105" s="150"/>
      <c r="B105" s="150" t="s">
        <v>594</v>
      </c>
      <c r="C105" s="27">
        <f t="shared" si="24"/>
        <v>623.7</v>
      </c>
      <c r="D105" s="27">
        <f aca="true" t="shared" si="26" ref="D105:H107">D109+D113+D117+D121</f>
        <v>0</v>
      </c>
      <c r="E105" s="27">
        <f t="shared" si="26"/>
        <v>0</v>
      </c>
      <c r="F105" s="27">
        <f t="shared" si="26"/>
        <v>623.7</v>
      </c>
      <c r="G105" s="27">
        <f t="shared" si="26"/>
        <v>0</v>
      </c>
      <c r="H105" s="27">
        <f t="shared" si="26"/>
        <v>0</v>
      </c>
    </row>
    <row r="106" spans="1:8" s="5" customFormat="1" ht="15">
      <c r="A106" s="150"/>
      <c r="B106" s="150" t="s">
        <v>595</v>
      </c>
      <c r="C106" s="27">
        <f t="shared" si="24"/>
        <v>2155.8</v>
      </c>
      <c r="D106" s="27">
        <f t="shared" si="26"/>
        <v>0</v>
      </c>
      <c r="E106" s="27">
        <f t="shared" si="26"/>
        <v>0</v>
      </c>
      <c r="F106" s="27">
        <f t="shared" si="26"/>
        <v>2155.8</v>
      </c>
      <c r="G106" s="27">
        <f t="shared" si="26"/>
        <v>0</v>
      </c>
      <c r="H106" s="27">
        <f t="shared" si="26"/>
        <v>0</v>
      </c>
    </row>
    <row r="107" spans="1:8" s="5" customFormat="1" ht="15">
      <c r="A107" s="150"/>
      <c r="B107" s="150" t="s">
        <v>596</v>
      </c>
      <c r="C107" s="27">
        <f t="shared" si="24"/>
        <v>2475.6</v>
      </c>
      <c r="D107" s="27">
        <f t="shared" si="26"/>
        <v>0</v>
      </c>
      <c r="E107" s="27">
        <f t="shared" si="26"/>
        <v>0</v>
      </c>
      <c r="F107" s="27">
        <f t="shared" si="26"/>
        <v>2475.6</v>
      </c>
      <c r="G107" s="27">
        <f t="shared" si="26"/>
        <v>0</v>
      </c>
      <c r="H107" s="27">
        <f t="shared" si="26"/>
        <v>0</v>
      </c>
    </row>
    <row r="108" spans="1:8" s="5" customFormat="1" ht="38.25">
      <c r="A108" s="162" t="s">
        <v>631</v>
      </c>
      <c r="B108" s="11" t="s">
        <v>185</v>
      </c>
      <c r="C108" s="136">
        <f aca="true" t="shared" si="27" ref="C108:C119">SUM(D108:H108)</f>
        <v>788.7</v>
      </c>
      <c r="D108" s="136">
        <f>SUM(D109:D111)</f>
        <v>0</v>
      </c>
      <c r="E108" s="136">
        <f>SUM(E109:E111)</f>
        <v>0</v>
      </c>
      <c r="F108" s="136">
        <f>SUM(F109:F111)</f>
        <v>788.7</v>
      </c>
      <c r="G108" s="136">
        <f>SUM(G109:G111)</f>
        <v>0</v>
      </c>
      <c r="H108" s="142">
        <f>SUM(H109:H111)</f>
        <v>0</v>
      </c>
    </row>
    <row r="109" spans="1:8" s="5" customFormat="1" ht="15">
      <c r="A109" s="150"/>
      <c r="B109" s="150" t="s">
        <v>594</v>
      </c>
      <c r="C109" s="132">
        <f t="shared" si="27"/>
        <v>239.2</v>
      </c>
      <c r="D109" s="132"/>
      <c r="E109" s="132"/>
      <c r="F109" s="137">
        <v>239.2</v>
      </c>
      <c r="G109" s="132"/>
      <c r="H109" s="133"/>
    </row>
    <row r="110" spans="1:8" s="5" customFormat="1" ht="15">
      <c r="A110" s="150"/>
      <c r="B110" s="150" t="s">
        <v>595</v>
      </c>
      <c r="C110" s="132">
        <f t="shared" si="27"/>
        <v>249.5</v>
      </c>
      <c r="D110" s="132"/>
      <c r="E110" s="132"/>
      <c r="F110" s="137">
        <v>249.5</v>
      </c>
      <c r="G110" s="132"/>
      <c r="H110" s="133"/>
    </row>
    <row r="111" spans="1:8" s="5" customFormat="1" ht="15">
      <c r="A111" s="150"/>
      <c r="B111" s="150" t="s">
        <v>596</v>
      </c>
      <c r="C111" s="132">
        <f t="shared" si="27"/>
        <v>300</v>
      </c>
      <c r="D111" s="132"/>
      <c r="E111" s="132"/>
      <c r="F111" s="137">
        <v>300</v>
      </c>
      <c r="G111" s="132"/>
      <c r="H111" s="133"/>
    </row>
    <row r="112" spans="1:8" s="5" customFormat="1" ht="51">
      <c r="A112" s="162" t="s">
        <v>632</v>
      </c>
      <c r="B112" s="11" t="s">
        <v>187</v>
      </c>
      <c r="C112" s="136">
        <f t="shared" si="27"/>
        <v>519.1</v>
      </c>
      <c r="D112" s="136">
        <f>SUM(D113:D115)</f>
        <v>0</v>
      </c>
      <c r="E112" s="136">
        <f>SUM(E113:E115)</f>
        <v>0</v>
      </c>
      <c r="F112" s="136">
        <f>SUM(F113:F115)</f>
        <v>519.1</v>
      </c>
      <c r="G112" s="136">
        <f>SUM(G113:G115)</f>
        <v>0</v>
      </c>
      <c r="H112" s="142">
        <f>SUM(H113:H115)</f>
        <v>0</v>
      </c>
    </row>
    <row r="113" spans="1:8" s="5" customFormat="1" ht="15">
      <c r="A113" s="150"/>
      <c r="B113" s="150" t="s">
        <v>594</v>
      </c>
      <c r="C113" s="132">
        <f t="shared" si="27"/>
        <v>160.9</v>
      </c>
      <c r="D113" s="132"/>
      <c r="E113" s="132"/>
      <c r="F113" s="137">
        <v>160.9</v>
      </c>
      <c r="G113" s="132"/>
      <c r="H113" s="133"/>
    </row>
    <row r="114" spans="1:8" s="5" customFormat="1" ht="15">
      <c r="A114" s="150"/>
      <c r="B114" s="150" t="s">
        <v>595</v>
      </c>
      <c r="C114" s="132">
        <f t="shared" si="27"/>
        <v>168.2</v>
      </c>
      <c r="D114" s="132"/>
      <c r="E114" s="132"/>
      <c r="F114" s="137">
        <v>168.2</v>
      </c>
      <c r="G114" s="132"/>
      <c r="H114" s="133"/>
    </row>
    <row r="115" spans="1:8" s="5" customFormat="1" ht="15">
      <c r="A115" s="150"/>
      <c r="B115" s="150" t="s">
        <v>596</v>
      </c>
      <c r="C115" s="132">
        <f t="shared" si="27"/>
        <v>190</v>
      </c>
      <c r="D115" s="132"/>
      <c r="E115" s="132"/>
      <c r="F115" s="137">
        <v>190</v>
      </c>
      <c r="G115" s="132"/>
      <c r="H115" s="133"/>
    </row>
    <row r="116" spans="1:8" s="5" customFormat="1" ht="38.25">
      <c r="A116" s="162" t="s">
        <v>633</v>
      </c>
      <c r="B116" s="11" t="s">
        <v>189</v>
      </c>
      <c r="C116" s="136">
        <f t="shared" si="27"/>
        <v>740.2</v>
      </c>
      <c r="D116" s="136">
        <f>SUM(D117:D119)</f>
        <v>0</v>
      </c>
      <c r="E116" s="136">
        <f>SUM(E117:E119)</f>
        <v>0</v>
      </c>
      <c r="F116" s="136">
        <f>SUM(F117:F119)</f>
        <v>740.2</v>
      </c>
      <c r="G116" s="136">
        <f>SUM(G117:G119)</f>
        <v>0</v>
      </c>
      <c r="H116" s="142">
        <f>SUM(H117:H119)</f>
        <v>0</v>
      </c>
    </row>
    <row r="117" spans="1:8" s="5" customFormat="1" ht="15">
      <c r="A117" s="150"/>
      <c r="B117" s="150" t="s">
        <v>594</v>
      </c>
      <c r="C117" s="132">
        <f t="shared" si="27"/>
        <v>223.6</v>
      </c>
      <c r="D117" s="137">
        <v>0</v>
      </c>
      <c r="E117" s="137">
        <v>0</v>
      </c>
      <c r="F117" s="137">
        <v>223.6</v>
      </c>
      <c r="G117" s="137">
        <v>0</v>
      </c>
      <c r="H117" s="137">
        <v>0</v>
      </c>
    </row>
    <row r="118" spans="1:8" s="5" customFormat="1" ht="15">
      <c r="A118" s="150"/>
      <c r="B118" s="150" t="s">
        <v>595</v>
      </c>
      <c r="C118" s="132">
        <f t="shared" si="27"/>
        <v>246</v>
      </c>
      <c r="D118" s="137">
        <v>0</v>
      </c>
      <c r="E118" s="137">
        <v>0</v>
      </c>
      <c r="F118" s="137">
        <v>246</v>
      </c>
      <c r="G118" s="137">
        <v>0</v>
      </c>
      <c r="H118" s="137">
        <v>0</v>
      </c>
    </row>
    <row r="119" spans="1:8" s="5" customFormat="1" ht="15">
      <c r="A119" s="150"/>
      <c r="B119" s="150" t="s">
        <v>596</v>
      </c>
      <c r="C119" s="132">
        <f t="shared" si="27"/>
        <v>270.6</v>
      </c>
      <c r="D119" s="137">
        <v>0</v>
      </c>
      <c r="E119" s="137">
        <v>0</v>
      </c>
      <c r="F119" s="137">
        <v>270.6</v>
      </c>
      <c r="G119" s="137">
        <v>0</v>
      </c>
      <c r="H119" s="137">
        <v>0</v>
      </c>
    </row>
    <row r="120" spans="1:8" s="5" customFormat="1" ht="38.25">
      <c r="A120" s="162" t="s">
        <v>634</v>
      </c>
      <c r="B120" s="11" t="s">
        <v>193</v>
      </c>
      <c r="C120" s="136">
        <f aca="true" t="shared" si="28" ref="C120:C123">SUM(D120:H120)</f>
        <v>3207.1</v>
      </c>
      <c r="D120" s="136">
        <f>SUM(D121:D123)</f>
        <v>0</v>
      </c>
      <c r="E120" s="136">
        <f>SUM(E121:E123)</f>
        <v>0</v>
      </c>
      <c r="F120" s="136">
        <f>SUM(F121:F123)</f>
        <v>3207.1</v>
      </c>
      <c r="G120" s="136">
        <f>SUM(G121:G123)</f>
        <v>0</v>
      </c>
      <c r="H120" s="142">
        <f>SUM(H121:H123)</f>
        <v>0</v>
      </c>
    </row>
    <row r="121" spans="1:8" s="5" customFormat="1" ht="15">
      <c r="A121" s="150"/>
      <c r="B121" s="150" t="s">
        <v>594</v>
      </c>
      <c r="C121" s="132">
        <f t="shared" si="28"/>
        <v>0</v>
      </c>
      <c r="D121" s="132"/>
      <c r="E121" s="137"/>
      <c r="F121" s="137"/>
      <c r="G121" s="137"/>
      <c r="H121" s="133"/>
    </row>
    <row r="122" spans="1:8" s="5" customFormat="1" ht="15">
      <c r="A122" s="150"/>
      <c r="B122" s="150" t="s">
        <v>595</v>
      </c>
      <c r="C122" s="132">
        <f t="shared" si="28"/>
        <v>1492.1</v>
      </c>
      <c r="D122" s="132"/>
      <c r="E122" s="137"/>
      <c r="F122" s="137">
        <v>1492.1</v>
      </c>
      <c r="G122" s="137"/>
      <c r="H122" s="133"/>
    </row>
    <row r="123" spans="1:8" s="5" customFormat="1" ht="15">
      <c r="A123" s="150"/>
      <c r="B123" s="150" t="s">
        <v>596</v>
      </c>
      <c r="C123" s="132">
        <f t="shared" si="28"/>
        <v>1715</v>
      </c>
      <c r="D123" s="132"/>
      <c r="E123" s="137"/>
      <c r="F123" s="137">
        <v>1715</v>
      </c>
      <c r="G123" s="137"/>
      <c r="H123" s="133"/>
    </row>
    <row r="124" spans="1:8" s="5" customFormat="1" ht="25.5">
      <c r="A124" s="16">
        <v>5</v>
      </c>
      <c r="B124" s="9" t="s">
        <v>609</v>
      </c>
      <c r="C124" s="134">
        <f t="shared" si="22"/>
        <v>1471.6</v>
      </c>
      <c r="D124" s="134">
        <f>SUM(D125:D127)</f>
        <v>0</v>
      </c>
      <c r="E124" s="134">
        <f aca="true" t="shared" si="29" ref="E124:H124">SUM(E125:E127)</f>
        <v>0</v>
      </c>
      <c r="F124" s="134">
        <f t="shared" si="29"/>
        <v>1471.6</v>
      </c>
      <c r="G124" s="134">
        <f t="shared" si="29"/>
        <v>0</v>
      </c>
      <c r="H124" s="134">
        <f t="shared" si="29"/>
        <v>0</v>
      </c>
    </row>
    <row r="125" spans="1:8" s="13" customFormat="1" ht="15">
      <c r="A125" s="18"/>
      <c r="B125" s="150" t="s">
        <v>594</v>
      </c>
      <c r="C125" s="132">
        <f aca="true" t="shared" si="30" ref="C125:C127">SUM(D125:H125)</f>
        <v>258</v>
      </c>
      <c r="D125" s="132">
        <f aca="true" t="shared" si="31" ref="D125:H127">D129+D133</f>
        <v>0</v>
      </c>
      <c r="E125" s="132">
        <f t="shared" si="31"/>
        <v>0</v>
      </c>
      <c r="F125" s="132">
        <f t="shared" si="31"/>
        <v>258</v>
      </c>
      <c r="G125" s="132">
        <f t="shared" si="31"/>
        <v>0</v>
      </c>
      <c r="H125" s="132">
        <f t="shared" si="31"/>
        <v>0</v>
      </c>
    </row>
    <row r="126" spans="1:8" s="13" customFormat="1" ht="15">
      <c r="A126" s="18"/>
      <c r="B126" s="150" t="s">
        <v>595</v>
      </c>
      <c r="C126" s="132">
        <f t="shared" si="30"/>
        <v>563.6</v>
      </c>
      <c r="D126" s="132">
        <f t="shared" si="31"/>
        <v>0</v>
      </c>
      <c r="E126" s="132">
        <f t="shared" si="31"/>
        <v>0</v>
      </c>
      <c r="F126" s="132">
        <f t="shared" si="31"/>
        <v>563.6</v>
      </c>
      <c r="G126" s="132">
        <f t="shared" si="31"/>
        <v>0</v>
      </c>
      <c r="H126" s="132">
        <f t="shared" si="31"/>
        <v>0</v>
      </c>
    </row>
    <row r="127" spans="1:8" s="13" customFormat="1" ht="15">
      <c r="A127" s="18"/>
      <c r="B127" s="150" t="s">
        <v>596</v>
      </c>
      <c r="C127" s="132">
        <f t="shared" si="30"/>
        <v>650</v>
      </c>
      <c r="D127" s="132">
        <f t="shared" si="31"/>
        <v>0</v>
      </c>
      <c r="E127" s="132">
        <f t="shared" si="31"/>
        <v>0</v>
      </c>
      <c r="F127" s="132">
        <f t="shared" si="31"/>
        <v>650</v>
      </c>
      <c r="G127" s="132">
        <f t="shared" si="31"/>
        <v>0</v>
      </c>
      <c r="H127" s="132">
        <f t="shared" si="31"/>
        <v>0</v>
      </c>
    </row>
    <row r="128" spans="1:8" s="5" customFormat="1" ht="63.75">
      <c r="A128" s="162" t="s">
        <v>635</v>
      </c>
      <c r="B128" s="11" t="s">
        <v>222</v>
      </c>
      <c r="C128" s="136">
        <f aca="true" t="shared" si="32" ref="C128:C131">SUM(D128:H128)</f>
        <v>601.6</v>
      </c>
      <c r="D128" s="136">
        <f>SUM(D129:D131)</f>
        <v>0</v>
      </c>
      <c r="E128" s="136">
        <f>SUM(E129:E131)</f>
        <v>0</v>
      </c>
      <c r="F128" s="136">
        <f>SUM(F129:F131)</f>
        <v>601.6</v>
      </c>
      <c r="G128" s="136">
        <f>SUM(G129:G131)</f>
        <v>0</v>
      </c>
      <c r="H128" s="136">
        <f>SUM(H129:H131)</f>
        <v>0</v>
      </c>
    </row>
    <row r="129" spans="1:8" s="5" customFormat="1" ht="15">
      <c r="A129" s="150"/>
      <c r="B129" s="150" t="s">
        <v>594</v>
      </c>
      <c r="C129" s="132">
        <f t="shared" si="32"/>
        <v>8</v>
      </c>
      <c r="D129" s="132">
        <v>0</v>
      </c>
      <c r="E129" s="132">
        <v>0</v>
      </c>
      <c r="F129" s="132">
        <v>8</v>
      </c>
      <c r="G129" s="132">
        <v>0</v>
      </c>
      <c r="H129" s="132">
        <v>0</v>
      </c>
    </row>
    <row r="130" spans="1:8" s="5" customFormat="1" ht="15">
      <c r="A130" s="150"/>
      <c r="B130" s="150" t="s">
        <v>595</v>
      </c>
      <c r="C130" s="132">
        <f t="shared" si="32"/>
        <v>273.6</v>
      </c>
      <c r="D130" s="132">
        <v>0</v>
      </c>
      <c r="E130" s="132">
        <v>0</v>
      </c>
      <c r="F130" s="132">
        <v>273.6</v>
      </c>
      <c r="G130" s="132">
        <v>0</v>
      </c>
      <c r="H130" s="132">
        <v>0</v>
      </c>
    </row>
    <row r="131" spans="1:8" s="5" customFormat="1" ht="15">
      <c r="A131" s="150"/>
      <c r="B131" s="150" t="s">
        <v>596</v>
      </c>
      <c r="C131" s="132">
        <f t="shared" si="32"/>
        <v>320</v>
      </c>
      <c r="D131" s="132">
        <v>0</v>
      </c>
      <c r="E131" s="132">
        <v>0</v>
      </c>
      <c r="F131" s="132">
        <v>320</v>
      </c>
      <c r="G131" s="132">
        <v>0</v>
      </c>
      <c r="H131" s="132">
        <v>0</v>
      </c>
    </row>
    <row r="132" spans="1:8" s="5" customFormat="1" ht="25.5">
      <c r="A132" s="162" t="s">
        <v>636</v>
      </c>
      <c r="B132" s="11" t="s">
        <v>226</v>
      </c>
      <c r="C132" s="136">
        <f aca="true" t="shared" si="33" ref="C132:C135">SUM(D132:H132)</f>
        <v>870</v>
      </c>
      <c r="D132" s="136">
        <f>SUM(D133:D135)</f>
        <v>0</v>
      </c>
      <c r="E132" s="136">
        <f>SUM(E133:E135)</f>
        <v>0</v>
      </c>
      <c r="F132" s="136">
        <f>SUM(F133:F135)</f>
        <v>870</v>
      </c>
      <c r="G132" s="136">
        <f>SUM(G133:G135)</f>
        <v>0</v>
      </c>
      <c r="H132" s="136">
        <f>SUM(H133:H135)</f>
        <v>0</v>
      </c>
    </row>
    <row r="133" spans="1:8" s="5" customFormat="1" ht="15">
      <c r="A133" s="150"/>
      <c r="B133" s="150" t="s">
        <v>594</v>
      </c>
      <c r="C133" s="132">
        <f t="shared" si="33"/>
        <v>250</v>
      </c>
      <c r="D133" s="132"/>
      <c r="E133" s="137"/>
      <c r="F133" s="137">
        <v>250</v>
      </c>
      <c r="G133" s="137"/>
      <c r="H133" s="132"/>
    </row>
    <row r="134" spans="1:8" s="5" customFormat="1" ht="15">
      <c r="A134" s="150"/>
      <c r="B134" s="150" t="s">
        <v>595</v>
      </c>
      <c r="C134" s="132">
        <f t="shared" si="33"/>
        <v>290</v>
      </c>
      <c r="D134" s="132"/>
      <c r="E134" s="137"/>
      <c r="F134" s="137">
        <v>290</v>
      </c>
      <c r="G134" s="137"/>
      <c r="H134" s="132"/>
    </row>
    <row r="135" spans="1:8" s="5" customFormat="1" ht="15">
      <c r="A135" s="150"/>
      <c r="B135" s="150" t="s">
        <v>596</v>
      </c>
      <c r="C135" s="132">
        <f t="shared" si="33"/>
        <v>330</v>
      </c>
      <c r="D135" s="132"/>
      <c r="E135" s="137"/>
      <c r="F135" s="137">
        <v>330</v>
      </c>
      <c r="G135" s="137"/>
      <c r="H135" s="132"/>
    </row>
    <row r="136" spans="1:8" s="5" customFormat="1" ht="15">
      <c r="A136" s="9">
        <v>6</v>
      </c>
      <c r="B136" s="9" t="s">
        <v>230</v>
      </c>
      <c r="C136" s="134">
        <f>SUM(D136:H136)</f>
        <v>1981.8</v>
      </c>
      <c r="D136" s="134">
        <f>SUM(D137:D139)</f>
        <v>0</v>
      </c>
      <c r="E136" s="134">
        <f>SUM(E137:E139)</f>
        <v>0</v>
      </c>
      <c r="F136" s="134">
        <f>SUM(F137:F139)</f>
        <v>1591.8</v>
      </c>
      <c r="G136" s="134">
        <f>SUM(G137:G139)</f>
        <v>390</v>
      </c>
      <c r="H136" s="134">
        <f>SUM(H137:H139)</f>
        <v>0</v>
      </c>
    </row>
    <row r="137" spans="1:8" s="5" customFormat="1" ht="15">
      <c r="A137" s="150"/>
      <c r="B137" s="150" t="s">
        <v>594</v>
      </c>
      <c r="C137" s="27">
        <f>SUM(D137:H137)</f>
        <v>273.85</v>
      </c>
      <c r="D137" s="27">
        <f>D145+D141</f>
        <v>0</v>
      </c>
      <c r="E137" s="27">
        <f aca="true" t="shared" si="34" ref="E137:H137">E145+E141</f>
        <v>0</v>
      </c>
      <c r="F137" s="27">
        <f t="shared" si="34"/>
        <v>143.85</v>
      </c>
      <c r="G137" s="27">
        <f t="shared" si="34"/>
        <v>130</v>
      </c>
      <c r="H137" s="27">
        <f t="shared" si="34"/>
        <v>0</v>
      </c>
    </row>
    <row r="138" spans="1:8" s="5" customFormat="1" ht="15">
      <c r="A138" s="150"/>
      <c r="B138" s="150" t="s">
        <v>595</v>
      </c>
      <c r="C138" s="27">
        <f>SUM(D138:H138)</f>
        <v>895.8499999999999</v>
      </c>
      <c r="D138" s="27">
        <f aca="true" t="shared" si="35" ref="D138:H139">D146+D142</f>
        <v>0</v>
      </c>
      <c r="E138" s="27">
        <f t="shared" si="35"/>
        <v>0</v>
      </c>
      <c r="F138" s="27">
        <f t="shared" si="35"/>
        <v>765.8499999999999</v>
      </c>
      <c r="G138" s="27">
        <f t="shared" si="35"/>
        <v>130</v>
      </c>
      <c r="H138" s="27">
        <f t="shared" si="35"/>
        <v>0</v>
      </c>
    </row>
    <row r="139" spans="1:8" s="5" customFormat="1" ht="15">
      <c r="A139" s="150"/>
      <c r="B139" s="150" t="s">
        <v>596</v>
      </c>
      <c r="C139" s="27">
        <f aca="true" t="shared" si="36" ref="C139">SUM(D139:H139)</f>
        <v>812.1</v>
      </c>
      <c r="D139" s="27">
        <f t="shared" si="35"/>
        <v>0</v>
      </c>
      <c r="E139" s="27">
        <f t="shared" si="35"/>
        <v>0</v>
      </c>
      <c r="F139" s="27">
        <f t="shared" si="35"/>
        <v>682.1</v>
      </c>
      <c r="G139" s="27">
        <f t="shared" si="35"/>
        <v>130</v>
      </c>
      <c r="H139" s="27">
        <f t="shared" si="35"/>
        <v>0</v>
      </c>
    </row>
    <row r="140" spans="1:8" s="5" customFormat="1" ht="25.5">
      <c r="A140" s="162" t="s">
        <v>637</v>
      </c>
      <c r="B140" s="11" t="s">
        <v>233</v>
      </c>
      <c r="C140" s="145">
        <f aca="true" t="shared" si="37" ref="C140:E140">SUM(C141:C143)</f>
        <v>1474.8</v>
      </c>
      <c r="D140" s="145">
        <f t="shared" si="37"/>
        <v>0</v>
      </c>
      <c r="E140" s="145">
        <f t="shared" si="37"/>
        <v>0</v>
      </c>
      <c r="F140" s="145">
        <f>SUM(F141:F143)</f>
        <v>1084.8</v>
      </c>
      <c r="G140" s="145">
        <f aca="true" t="shared" si="38" ref="G140:H140">SUM(G141:G143)</f>
        <v>390</v>
      </c>
      <c r="H140" s="145">
        <f t="shared" si="38"/>
        <v>0</v>
      </c>
    </row>
    <row r="141" spans="1:8" s="5" customFormat="1" ht="15">
      <c r="A141" s="150"/>
      <c r="B141" s="150" t="s">
        <v>594</v>
      </c>
      <c r="C141" s="28">
        <f>SUM(D141:H141)</f>
        <v>273.85</v>
      </c>
      <c r="D141" s="27">
        <v>0</v>
      </c>
      <c r="E141" s="27">
        <v>0</v>
      </c>
      <c r="F141" s="27">
        <v>143.85</v>
      </c>
      <c r="G141" s="27">
        <v>130</v>
      </c>
      <c r="H141" s="27">
        <v>0</v>
      </c>
    </row>
    <row r="142" spans="1:8" s="5" customFormat="1" ht="15">
      <c r="A142" s="150"/>
      <c r="B142" s="150" t="s">
        <v>595</v>
      </c>
      <c r="C142" s="28">
        <f aca="true" t="shared" si="39" ref="C142:C143">SUM(D142:H142)</f>
        <v>591.65</v>
      </c>
      <c r="D142" s="27">
        <v>0</v>
      </c>
      <c r="E142" s="27">
        <v>0</v>
      </c>
      <c r="F142" s="27">
        <v>461.65</v>
      </c>
      <c r="G142" s="27">
        <v>130</v>
      </c>
      <c r="H142" s="27">
        <v>0</v>
      </c>
    </row>
    <row r="143" spans="1:8" s="5" customFormat="1" ht="15">
      <c r="A143" s="150"/>
      <c r="B143" s="150" t="s">
        <v>596</v>
      </c>
      <c r="C143" s="28">
        <f t="shared" si="39"/>
        <v>609.3</v>
      </c>
      <c r="D143" s="27">
        <v>0</v>
      </c>
      <c r="E143" s="27">
        <v>0</v>
      </c>
      <c r="F143" s="27">
        <v>479.3</v>
      </c>
      <c r="G143" s="27">
        <v>130</v>
      </c>
      <c r="H143" s="27">
        <v>0</v>
      </c>
    </row>
    <row r="144" spans="1:8" s="5" customFormat="1" ht="15">
      <c r="A144" s="162" t="s">
        <v>638</v>
      </c>
      <c r="B144" s="11" t="s">
        <v>261</v>
      </c>
      <c r="C144" s="136">
        <f aca="true" t="shared" si="40" ref="C144:C151">SUM(D144:H144)</f>
        <v>507</v>
      </c>
      <c r="D144" s="136">
        <f>SUM(D145:D147)</f>
        <v>0</v>
      </c>
      <c r="E144" s="136">
        <f>SUM(E145:E147)</f>
        <v>0</v>
      </c>
      <c r="F144" s="136">
        <f>SUM(F145:F147)</f>
        <v>507</v>
      </c>
      <c r="G144" s="136">
        <f aca="true" t="shared" si="41" ref="G144:H144">SUM(G145:G147)</f>
        <v>0</v>
      </c>
      <c r="H144" s="136">
        <f t="shared" si="41"/>
        <v>0</v>
      </c>
    </row>
    <row r="145" spans="1:8" s="5" customFormat="1" ht="15">
      <c r="A145" s="150"/>
      <c r="B145" s="150" t="s">
        <v>594</v>
      </c>
      <c r="C145" s="27">
        <f t="shared" si="40"/>
        <v>0</v>
      </c>
      <c r="D145" s="27"/>
      <c r="E145" s="27"/>
      <c r="F145" s="27"/>
      <c r="G145" s="27"/>
      <c r="H145" s="27"/>
    </row>
    <row r="146" spans="1:8" s="5" customFormat="1" ht="15">
      <c r="A146" s="150"/>
      <c r="B146" s="150" t="s">
        <v>595</v>
      </c>
      <c r="C146" s="27">
        <f t="shared" si="40"/>
        <v>304.2</v>
      </c>
      <c r="D146" s="27"/>
      <c r="E146" s="27"/>
      <c r="F146" s="27">
        <v>304.2</v>
      </c>
      <c r="G146" s="27"/>
      <c r="H146" s="27"/>
    </row>
    <row r="147" spans="1:8" s="5" customFormat="1" ht="15">
      <c r="A147" s="150"/>
      <c r="B147" s="150" t="s">
        <v>596</v>
      </c>
      <c r="C147" s="27">
        <f t="shared" si="40"/>
        <v>202.8</v>
      </c>
      <c r="D147" s="27"/>
      <c r="E147" s="27"/>
      <c r="F147" s="27">
        <v>202.8</v>
      </c>
      <c r="G147" s="27"/>
      <c r="H147" s="27"/>
    </row>
    <row r="148" spans="1:8" s="5" customFormat="1" ht="15">
      <c r="A148" s="16">
        <v>7</v>
      </c>
      <c r="B148" s="9" t="s">
        <v>264</v>
      </c>
      <c r="C148" s="134">
        <f t="shared" si="40"/>
        <v>142263.448</v>
      </c>
      <c r="D148" s="134">
        <f>SUM(D149:D151)</f>
        <v>0</v>
      </c>
      <c r="E148" s="134">
        <f>SUM(E149:E151)</f>
        <v>9210</v>
      </c>
      <c r="F148" s="134">
        <f>SUM(F149:F151)</f>
        <v>132121.848</v>
      </c>
      <c r="G148" s="134">
        <f aca="true" t="shared" si="42" ref="G148:H148">SUM(G149:G151)</f>
        <v>931.6</v>
      </c>
      <c r="H148" s="134">
        <f t="shared" si="42"/>
        <v>0</v>
      </c>
    </row>
    <row r="149" spans="1:8" s="5" customFormat="1" ht="15">
      <c r="A149" s="150"/>
      <c r="B149" s="150" t="s">
        <v>594</v>
      </c>
      <c r="C149" s="27">
        <f t="shared" si="40"/>
        <v>36667.865000000005</v>
      </c>
      <c r="D149" s="132">
        <f>D153+D157+D161+D165+D169++D185+D189+D193+D197+D201</f>
        <v>0</v>
      </c>
      <c r="E149" s="132">
        <f aca="true" t="shared" si="43" ref="E149:H149">E153+E157+E161+E165+E169++E185+E189+E193+E197+E201</f>
        <v>3060</v>
      </c>
      <c r="F149" s="132">
        <f t="shared" si="43"/>
        <v>33326.065</v>
      </c>
      <c r="G149" s="132">
        <f t="shared" si="43"/>
        <v>281.8</v>
      </c>
      <c r="H149" s="132">
        <f t="shared" si="43"/>
        <v>0</v>
      </c>
    </row>
    <row r="150" spans="1:8" s="5" customFormat="1" ht="15">
      <c r="A150" s="150"/>
      <c r="B150" s="150" t="s">
        <v>595</v>
      </c>
      <c r="C150" s="27">
        <f t="shared" si="40"/>
        <v>49193.779</v>
      </c>
      <c r="D150" s="132">
        <f aca="true" t="shared" si="44" ref="D150:H150">D154+D158+D162+D166+D170++D186+D190+D194+D198+D202</f>
        <v>0</v>
      </c>
      <c r="E150" s="132">
        <f t="shared" si="44"/>
        <v>3070</v>
      </c>
      <c r="F150" s="132">
        <f t="shared" si="44"/>
        <v>45813.979</v>
      </c>
      <c r="G150" s="132">
        <f t="shared" si="44"/>
        <v>309.8</v>
      </c>
      <c r="H150" s="132">
        <f t="shared" si="44"/>
        <v>0</v>
      </c>
    </row>
    <row r="151" spans="1:8" s="5" customFormat="1" ht="15">
      <c r="A151" s="150"/>
      <c r="B151" s="150" t="s">
        <v>596</v>
      </c>
      <c r="C151" s="27">
        <f t="shared" si="40"/>
        <v>56401.804</v>
      </c>
      <c r="D151" s="132">
        <f aca="true" t="shared" si="45" ref="D151:H151">D155+D159+D163+D167+D171++D187+D191+D195+D199+D203</f>
        <v>0</v>
      </c>
      <c r="E151" s="132">
        <f t="shared" si="45"/>
        <v>3080</v>
      </c>
      <c r="F151" s="132">
        <f t="shared" si="45"/>
        <v>52981.804</v>
      </c>
      <c r="G151" s="132">
        <f t="shared" si="45"/>
        <v>340</v>
      </c>
      <c r="H151" s="132">
        <f t="shared" si="45"/>
        <v>0</v>
      </c>
    </row>
    <row r="152" spans="1:8" s="5" customFormat="1" ht="25.5">
      <c r="A152" s="162" t="s">
        <v>639</v>
      </c>
      <c r="B152" s="11" t="s">
        <v>40</v>
      </c>
      <c r="C152" s="136">
        <f aca="true" t="shared" si="46" ref="C152:C155">SUM(D152:H152)</f>
        <v>44283.4</v>
      </c>
      <c r="D152" s="136">
        <f>SUM(D153:D155)</f>
        <v>0</v>
      </c>
      <c r="E152" s="136">
        <f>SUM(E153:E155)</f>
        <v>0</v>
      </c>
      <c r="F152" s="136">
        <f>SUM(F153:F155)</f>
        <v>44283.4</v>
      </c>
      <c r="G152" s="136">
        <f>SUM(G153:G155)</f>
        <v>0</v>
      </c>
      <c r="H152" s="136">
        <f>SUM(H153:H155)</f>
        <v>0</v>
      </c>
    </row>
    <row r="153" spans="1:8" s="5" customFormat="1" ht="15">
      <c r="A153" s="150"/>
      <c r="B153" s="150" t="s">
        <v>594</v>
      </c>
      <c r="C153" s="132">
        <f t="shared" si="46"/>
        <v>12025.3</v>
      </c>
      <c r="D153" s="132"/>
      <c r="E153" s="132"/>
      <c r="F153" s="132">
        <v>12025.3</v>
      </c>
      <c r="G153" s="132"/>
      <c r="H153" s="132"/>
    </row>
    <row r="154" spans="1:8" s="5" customFormat="1" ht="15">
      <c r="A154" s="150"/>
      <c r="B154" s="150" t="s">
        <v>595</v>
      </c>
      <c r="C154" s="132">
        <f t="shared" si="46"/>
        <v>14658.1</v>
      </c>
      <c r="D154" s="132"/>
      <c r="E154" s="132"/>
      <c r="F154" s="132">
        <v>14658.1</v>
      </c>
      <c r="G154" s="132"/>
      <c r="H154" s="132"/>
    </row>
    <row r="155" spans="1:8" s="5" customFormat="1" ht="15">
      <c r="A155" s="150"/>
      <c r="B155" s="150" t="s">
        <v>596</v>
      </c>
      <c r="C155" s="132">
        <f t="shared" si="46"/>
        <v>17600</v>
      </c>
      <c r="D155" s="132"/>
      <c r="E155" s="132"/>
      <c r="F155" s="132">
        <v>17600</v>
      </c>
      <c r="G155" s="132"/>
      <c r="H155" s="132"/>
    </row>
    <row r="156" spans="1:8" s="5" customFormat="1" ht="42" customHeight="1">
      <c r="A156" s="162" t="s">
        <v>640</v>
      </c>
      <c r="B156" s="11" t="s">
        <v>148</v>
      </c>
      <c r="C156" s="136">
        <f>SUM(D156:H156)</f>
        <v>55171.9</v>
      </c>
      <c r="D156" s="136">
        <f>SUM(D157:D159)</f>
        <v>0</v>
      </c>
      <c r="E156" s="136">
        <f>SUM(E157:E159)</f>
        <v>0</v>
      </c>
      <c r="F156" s="136">
        <f>SUM(F157:F159)</f>
        <v>55171.9</v>
      </c>
      <c r="G156" s="136"/>
      <c r="H156" s="142">
        <f>SUM(H157:H159)</f>
        <v>0</v>
      </c>
    </row>
    <row r="157" spans="1:8" s="5" customFormat="1" ht="15">
      <c r="A157" s="150"/>
      <c r="B157" s="150" t="s">
        <v>594</v>
      </c>
      <c r="C157" s="132">
        <f aca="true" t="shared" si="47" ref="C157:C159">SUM(D157:H157)</f>
        <v>11430.2</v>
      </c>
      <c r="D157" s="132"/>
      <c r="E157" s="132"/>
      <c r="F157" s="132">
        <v>11430.2</v>
      </c>
      <c r="G157" s="27"/>
      <c r="H157" s="133"/>
    </row>
    <row r="158" spans="1:8" s="5" customFormat="1" ht="15">
      <c r="A158" s="150"/>
      <c r="B158" s="150" t="s">
        <v>595</v>
      </c>
      <c r="C158" s="132">
        <f t="shared" si="47"/>
        <v>20345</v>
      </c>
      <c r="D158" s="132"/>
      <c r="E158" s="132"/>
      <c r="F158" s="132">
        <v>20345</v>
      </c>
      <c r="G158" s="27"/>
      <c r="H158" s="133"/>
    </row>
    <row r="159" spans="1:8" s="5" customFormat="1" ht="15">
      <c r="A159" s="150"/>
      <c r="B159" s="150" t="s">
        <v>596</v>
      </c>
      <c r="C159" s="132">
        <f t="shared" si="47"/>
        <v>23396.7</v>
      </c>
      <c r="D159" s="132"/>
      <c r="E159" s="132"/>
      <c r="F159" s="132">
        <v>23396.7</v>
      </c>
      <c r="G159" s="27"/>
      <c r="H159" s="133"/>
    </row>
    <row r="160" spans="1:8" s="5" customFormat="1" ht="28.5" customHeight="1">
      <c r="A160" s="162" t="s">
        <v>641</v>
      </c>
      <c r="B160" s="11" t="s">
        <v>150</v>
      </c>
      <c r="C160" s="136">
        <f aca="true" t="shared" si="48" ref="C160:C163">SUM(D160:H160)</f>
        <v>2477.7480000000005</v>
      </c>
      <c r="D160" s="136">
        <f>SUM(D161:D163)</f>
        <v>0</v>
      </c>
      <c r="E160" s="136">
        <f>SUM(E161:E163)</f>
        <v>0</v>
      </c>
      <c r="F160" s="136">
        <f aca="true" t="shared" si="49" ref="F160:G160">SUM(F161:F163)</f>
        <v>2477.7480000000005</v>
      </c>
      <c r="G160" s="136">
        <f t="shared" si="49"/>
        <v>0</v>
      </c>
      <c r="H160" s="142">
        <f>SUM(H161:H163)</f>
        <v>0</v>
      </c>
    </row>
    <row r="161" spans="1:8" s="5" customFormat="1" ht="15">
      <c r="A161" s="150"/>
      <c r="B161" s="150" t="s">
        <v>594</v>
      </c>
      <c r="C161" s="132">
        <f t="shared" si="48"/>
        <v>742.565</v>
      </c>
      <c r="D161" s="27">
        <v>0</v>
      </c>
      <c r="E161" s="27">
        <v>0</v>
      </c>
      <c r="F161" s="27">
        <v>742.565</v>
      </c>
      <c r="G161" s="27">
        <v>0</v>
      </c>
      <c r="H161" s="28">
        <v>0</v>
      </c>
    </row>
    <row r="162" spans="1:8" s="5" customFormat="1" ht="15">
      <c r="A162" s="150"/>
      <c r="B162" s="150" t="s">
        <v>595</v>
      </c>
      <c r="C162" s="132">
        <f t="shared" si="48"/>
        <v>836.679</v>
      </c>
      <c r="D162" s="27">
        <v>0</v>
      </c>
      <c r="E162" s="27">
        <v>0</v>
      </c>
      <c r="F162" s="27">
        <v>836.679</v>
      </c>
      <c r="G162" s="27">
        <v>0</v>
      </c>
      <c r="H162" s="28">
        <v>0</v>
      </c>
    </row>
    <row r="163" spans="1:8" s="5" customFormat="1" ht="15">
      <c r="A163" s="150"/>
      <c r="B163" s="150" t="s">
        <v>596</v>
      </c>
      <c r="C163" s="132">
        <f t="shared" si="48"/>
        <v>898.5040000000001</v>
      </c>
      <c r="D163" s="27">
        <v>0</v>
      </c>
      <c r="E163" s="27">
        <v>0</v>
      </c>
      <c r="F163" s="27">
        <v>898.5040000000001</v>
      </c>
      <c r="G163" s="27">
        <v>0</v>
      </c>
      <c r="H163" s="28">
        <v>0</v>
      </c>
    </row>
    <row r="164" spans="1:8" s="5" customFormat="1" ht="25.5">
      <c r="A164" s="162" t="s">
        <v>642</v>
      </c>
      <c r="B164" s="52" t="s">
        <v>267</v>
      </c>
      <c r="C164" s="53">
        <f aca="true" t="shared" si="50" ref="C164:E164">SUM(C165:C167)</f>
        <v>11775</v>
      </c>
      <c r="D164" s="53">
        <f t="shared" si="50"/>
        <v>0</v>
      </c>
      <c r="E164" s="53">
        <f t="shared" si="50"/>
        <v>9210</v>
      </c>
      <c r="F164" s="53">
        <f>SUM(F165:F167)</f>
        <v>2565</v>
      </c>
      <c r="G164" s="136"/>
      <c r="H164" s="136"/>
    </row>
    <row r="165" spans="1:8" s="5" customFormat="1" ht="15">
      <c r="A165" s="150"/>
      <c r="B165" s="150" t="s">
        <v>594</v>
      </c>
      <c r="C165" s="27">
        <f>SUM(D165:H165)</f>
        <v>3905</v>
      </c>
      <c r="D165" s="40"/>
      <c r="E165" s="41">
        <v>3060</v>
      </c>
      <c r="F165" s="41">
        <v>845</v>
      </c>
      <c r="G165" s="144"/>
      <c r="H165" s="27"/>
    </row>
    <row r="166" spans="1:8" s="5" customFormat="1" ht="15">
      <c r="A166" s="150"/>
      <c r="B166" s="150" t="s">
        <v>595</v>
      </c>
      <c r="C166" s="27">
        <f aca="true" t="shared" si="51" ref="C166:C167">SUM(D166:H166)</f>
        <v>3925</v>
      </c>
      <c r="D166" s="40"/>
      <c r="E166" s="41">
        <v>3070</v>
      </c>
      <c r="F166" s="41">
        <v>855</v>
      </c>
      <c r="G166" s="144"/>
      <c r="H166" s="27"/>
    </row>
    <row r="167" spans="1:8" s="5" customFormat="1" ht="15">
      <c r="A167" s="150"/>
      <c r="B167" s="150" t="s">
        <v>596</v>
      </c>
      <c r="C167" s="27">
        <f t="shared" si="51"/>
        <v>3945</v>
      </c>
      <c r="D167" s="40"/>
      <c r="E167" s="41">
        <v>3080</v>
      </c>
      <c r="F167" s="41">
        <v>865</v>
      </c>
      <c r="G167" s="144"/>
      <c r="H167" s="27"/>
    </row>
    <row r="168" spans="1:8" s="5" customFormat="1" ht="25.5">
      <c r="A168" s="162" t="s">
        <v>643</v>
      </c>
      <c r="B168" s="11" t="s">
        <v>269</v>
      </c>
      <c r="C168" s="39">
        <f aca="true" t="shared" si="52" ref="C168:E168">SUM(C169:C171)</f>
        <v>23270.6</v>
      </c>
      <c r="D168" s="39">
        <f t="shared" si="52"/>
        <v>0</v>
      </c>
      <c r="E168" s="39">
        <f t="shared" si="52"/>
        <v>0</v>
      </c>
      <c r="F168" s="39">
        <f>SUM(F169:F171)</f>
        <v>23205</v>
      </c>
      <c r="G168" s="39">
        <f aca="true" t="shared" si="53" ref="G168:H168">SUM(G169:G171)</f>
        <v>65.6</v>
      </c>
      <c r="H168" s="39">
        <f t="shared" si="53"/>
        <v>0</v>
      </c>
    </row>
    <row r="169" spans="1:8" s="5" customFormat="1" ht="15">
      <c r="A169" s="163"/>
      <c r="B169" s="150" t="s">
        <v>594</v>
      </c>
      <c r="C169" s="27">
        <f aca="true" t="shared" si="54" ref="C169:C203">SUM(D169:H169)</f>
        <v>7084.8</v>
      </c>
      <c r="D169" s="40">
        <f>D173+D177+D181</f>
        <v>0</v>
      </c>
      <c r="E169" s="40">
        <f aca="true" t="shared" si="55" ref="E169:H169">E173+E177+E181</f>
        <v>0</v>
      </c>
      <c r="F169" s="40">
        <f t="shared" si="55"/>
        <v>7065</v>
      </c>
      <c r="G169" s="40">
        <f t="shared" si="55"/>
        <v>19.8</v>
      </c>
      <c r="H169" s="40">
        <f t="shared" si="55"/>
        <v>0</v>
      </c>
    </row>
    <row r="170" spans="1:8" s="5" customFormat="1" ht="15">
      <c r="A170" s="163"/>
      <c r="B170" s="150" t="s">
        <v>595</v>
      </c>
      <c r="C170" s="27">
        <f t="shared" si="54"/>
        <v>7613.2</v>
      </c>
      <c r="D170" s="40">
        <f aca="true" t="shared" si="56" ref="D170:H171">D174+D178+D182</f>
        <v>0</v>
      </c>
      <c r="E170" s="40">
        <f t="shared" si="56"/>
        <v>0</v>
      </c>
      <c r="F170" s="40">
        <f t="shared" si="56"/>
        <v>7591.4</v>
      </c>
      <c r="G170" s="40">
        <f t="shared" si="56"/>
        <v>21.8</v>
      </c>
      <c r="H170" s="40">
        <f t="shared" si="56"/>
        <v>0</v>
      </c>
    </row>
    <row r="171" spans="1:8" s="5" customFormat="1" ht="15">
      <c r="A171" s="163"/>
      <c r="B171" s="150" t="s">
        <v>596</v>
      </c>
      <c r="C171" s="27">
        <f t="shared" si="54"/>
        <v>8572.6</v>
      </c>
      <c r="D171" s="40">
        <f t="shared" si="56"/>
        <v>0</v>
      </c>
      <c r="E171" s="40">
        <f t="shared" si="56"/>
        <v>0</v>
      </c>
      <c r="F171" s="40">
        <f t="shared" si="56"/>
        <v>8548.6</v>
      </c>
      <c r="G171" s="40">
        <f t="shared" si="56"/>
        <v>24</v>
      </c>
      <c r="H171" s="40">
        <f t="shared" si="56"/>
        <v>0</v>
      </c>
    </row>
    <row r="172" spans="1:9" s="5" customFormat="1" ht="15">
      <c r="A172" s="163" t="s">
        <v>646</v>
      </c>
      <c r="B172" s="42" t="s">
        <v>271</v>
      </c>
      <c r="C172" s="43">
        <f aca="true" t="shared" si="57" ref="C172:E172">SUM(C173:C175)</f>
        <v>11645.5</v>
      </c>
      <c r="D172" s="43">
        <f t="shared" si="57"/>
        <v>0</v>
      </c>
      <c r="E172" s="43">
        <f t="shared" si="57"/>
        <v>0</v>
      </c>
      <c r="F172" s="43">
        <f>SUM(F173:F175)</f>
        <v>11645.5</v>
      </c>
      <c r="G172" s="43">
        <f aca="true" t="shared" si="58" ref="G172:H172">SUM(G173:G175)</f>
        <v>0</v>
      </c>
      <c r="H172" s="43">
        <f t="shared" si="58"/>
        <v>0</v>
      </c>
      <c r="I172" s="149">
        <f>5630*1.1</f>
        <v>6193.000000000001</v>
      </c>
    </row>
    <row r="173" spans="1:9" s="5" customFormat="1" ht="15">
      <c r="A173" s="163"/>
      <c r="B173" s="150" t="s">
        <v>594</v>
      </c>
      <c r="C173" s="27">
        <f>SUM(D173:H173)</f>
        <v>3518.3</v>
      </c>
      <c r="D173" s="40"/>
      <c r="E173" s="41"/>
      <c r="F173" s="41">
        <v>3518.3</v>
      </c>
      <c r="G173" s="41"/>
      <c r="H173" s="27"/>
      <c r="I173" s="5">
        <f>I172*30.2%</f>
        <v>1870.2860000000003</v>
      </c>
    </row>
    <row r="174" spans="1:8" s="5" customFormat="1" ht="15">
      <c r="A174" s="163"/>
      <c r="B174" s="150" t="s">
        <v>595</v>
      </c>
      <c r="C174" s="27">
        <f t="shared" si="54"/>
        <v>3870.1</v>
      </c>
      <c r="D174" s="40"/>
      <c r="E174" s="41"/>
      <c r="F174" s="41">
        <v>3870.1</v>
      </c>
      <c r="G174" s="41"/>
      <c r="H174" s="27"/>
    </row>
    <row r="175" spans="1:8" s="5" customFormat="1" ht="15">
      <c r="A175" s="163"/>
      <c r="B175" s="150" t="s">
        <v>596</v>
      </c>
      <c r="C175" s="27">
        <f t="shared" si="54"/>
        <v>4257.1</v>
      </c>
      <c r="D175" s="40"/>
      <c r="E175" s="41"/>
      <c r="F175" s="41">
        <v>4257.1</v>
      </c>
      <c r="G175" s="41"/>
      <c r="H175" s="27"/>
    </row>
    <row r="176" spans="1:8" s="5" customFormat="1" ht="15">
      <c r="A176" s="163" t="s">
        <v>647</v>
      </c>
      <c r="B176" s="42" t="s">
        <v>273</v>
      </c>
      <c r="C176" s="43">
        <f aca="true" t="shared" si="59" ref="C176:E176">SUM(C177:C179)</f>
        <v>7857.700000000001</v>
      </c>
      <c r="D176" s="43">
        <f t="shared" si="59"/>
        <v>0</v>
      </c>
      <c r="E176" s="43">
        <f t="shared" si="59"/>
        <v>0</v>
      </c>
      <c r="F176" s="43">
        <f>SUM(F177:F179)</f>
        <v>7792.1</v>
      </c>
      <c r="G176" s="43">
        <f aca="true" t="shared" si="60" ref="G176:H176">SUM(G177:G179)</f>
        <v>65.6</v>
      </c>
      <c r="H176" s="43">
        <f t="shared" si="60"/>
        <v>0</v>
      </c>
    </row>
    <row r="177" spans="1:9" s="5" customFormat="1" ht="15">
      <c r="A177" s="163"/>
      <c r="B177" s="150" t="s">
        <v>594</v>
      </c>
      <c r="C177" s="27">
        <f t="shared" si="54"/>
        <v>2428.3</v>
      </c>
      <c r="D177" s="40"/>
      <c r="E177" s="41"/>
      <c r="F177" s="41">
        <v>2408.5</v>
      </c>
      <c r="G177" s="41">
        <v>19.8</v>
      </c>
      <c r="H177" s="27"/>
      <c r="I177" s="5">
        <v>4655340</v>
      </c>
    </row>
    <row r="178" spans="1:8" s="5" customFormat="1" ht="15">
      <c r="A178" s="163"/>
      <c r="B178" s="150" t="s">
        <v>595</v>
      </c>
      <c r="C178" s="27">
        <f t="shared" si="54"/>
        <v>2491.1000000000004</v>
      </c>
      <c r="D178" s="40"/>
      <c r="E178" s="41"/>
      <c r="F178" s="41">
        <v>2469.3</v>
      </c>
      <c r="G178" s="41">
        <v>21.8</v>
      </c>
      <c r="H178" s="27"/>
    </row>
    <row r="179" spans="1:8" s="5" customFormat="1" ht="15">
      <c r="A179" s="163"/>
      <c r="B179" s="150" t="s">
        <v>596</v>
      </c>
      <c r="C179" s="27">
        <f t="shared" si="54"/>
        <v>2938.3</v>
      </c>
      <c r="D179" s="40"/>
      <c r="E179" s="41"/>
      <c r="F179" s="41">
        <v>2914.3</v>
      </c>
      <c r="G179" s="41">
        <v>24</v>
      </c>
      <c r="H179" s="27"/>
    </row>
    <row r="180" spans="1:8" s="5" customFormat="1" ht="15">
      <c r="A180" s="163" t="s">
        <v>648</v>
      </c>
      <c r="B180" s="42" t="s">
        <v>275</v>
      </c>
      <c r="C180" s="43">
        <f aca="true" t="shared" si="61" ref="C180:E180">SUM(C181:C183)</f>
        <v>3767.3999999999996</v>
      </c>
      <c r="D180" s="43">
        <f t="shared" si="61"/>
        <v>0</v>
      </c>
      <c r="E180" s="43">
        <f t="shared" si="61"/>
        <v>0</v>
      </c>
      <c r="F180" s="43">
        <f>SUM(F181:F183)</f>
        <v>3767.3999999999996</v>
      </c>
      <c r="G180" s="43">
        <f aca="true" t="shared" si="62" ref="G180:H180">SUM(G181:G183)</f>
        <v>0</v>
      </c>
      <c r="H180" s="43">
        <f t="shared" si="62"/>
        <v>0</v>
      </c>
    </row>
    <row r="181" spans="1:8" s="5" customFormat="1" ht="15">
      <c r="A181" s="163"/>
      <c r="B181" s="150" t="s">
        <v>594</v>
      </c>
      <c r="C181" s="27">
        <f t="shared" si="54"/>
        <v>1138.2</v>
      </c>
      <c r="D181" s="40"/>
      <c r="E181" s="41"/>
      <c r="F181" s="41">
        <v>1138.2</v>
      </c>
      <c r="G181" s="41"/>
      <c r="H181" s="27"/>
    </row>
    <row r="182" spans="1:8" s="5" customFormat="1" ht="15">
      <c r="A182" s="163"/>
      <c r="B182" s="150" t="s">
        <v>595</v>
      </c>
      <c r="C182" s="27">
        <f t="shared" si="54"/>
        <v>1252</v>
      </c>
      <c r="D182" s="40"/>
      <c r="E182" s="41"/>
      <c r="F182" s="41">
        <v>1252</v>
      </c>
      <c r="G182" s="41"/>
      <c r="H182" s="27"/>
    </row>
    <row r="183" spans="1:8" s="5" customFormat="1" ht="15">
      <c r="A183" s="163"/>
      <c r="B183" s="150" t="s">
        <v>596</v>
      </c>
      <c r="C183" s="27">
        <f t="shared" si="54"/>
        <v>1377.2</v>
      </c>
      <c r="D183" s="40"/>
      <c r="E183" s="41"/>
      <c r="F183" s="41">
        <v>1377.2</v>
      </c>
      <c r="G183" s="41"/>
      <c r="H183" s="27"/>
    </row>
    <row r="184" spans="1:8" s="5" customFormat="1" ht="25.5">
      <c r="A184" s="162" t="s">
        <v>644</v>
      </c>
      <c r="B184" s="11" t="s">
        <v>277</v>
      </c>
      <c r="C184" s="39">
        <f aca="true" t="shared" si="63" ref="C184:E184">SUM(C185:C187)</f>
        <v>158.8</v>
      </c>
      <c r="D184" s="39">
        <f t="shared" si="63"/>
        <v>0</v>
      </c>
      <c r="E184" s="39">
        <f t="shared" si="63"/>
        <v>0</v>
      </c>
      <c r="F184" s="39">
        <f>SUM(F185:F187)</f>
        <v>158.8</v>
      </c>
      <c r="G184" s="39">
        <f aca="true" t="shared" si="64" ref="G184:H184">SUM(G185:G187)</f>
        <v>0</v>
      </c>
      <c r="H184" s="39">
        <f t="shared" si="64"/>
        <v>0</v>
      </c>
    </row>
    <row r="185" spans="1:8" s="5" customFormat="1" ht="15">
      <c r="A185" s="150"/>
      <c r="B185" s="150" t="s">
        <v>594</v>
      </c>
      <c r="C185" s="27">
        <f t="shared" si="54"/>
        <v>48</v>
      </c>
      <c r="D185" s="40"/>
      <c r="E185" s="41"/>
      <c r="F185" s="41">
        <v>48</v>
      </c>
      <c r="G185" s="144"/>
      <c r="H185" s="27"/>
    </row>
    <row r="186" spans="1:8" s="5" customFormat="1" ht="15">
      <c r="A186" s="150"/>
      <c r="B186" s="150" t="s">
        <v>595</v>
      </c>
      <c r="C186" s="27">
        <f t="shared" si="54"/>
        <v>52.8</v>
      </c>
      <c r="D186" s="40"/>
      <c r="E186" s="41"/>
      <c r="F186" s="41">
        <v>52.8</v>
      </c>
      <c r="G186" s="144"/>
      <c r="H186" s="27"/>
    </row>
    <row r="187" spans="1:8" s="5" customFormat="1" ht="15">
      <c r="A187" s="150"/>
      <c r="B187" s="150" t="s">
        <v>596</v>
      </c>
      <c r="C187" s="27">
        <f t="shared" si="54"/>
        <v>58</v>
      </c>
      <c r="D187" s="40"/>
      <c r="E187" s="41"/>
      <c r="F187" s="41">
        <v>58</v>
      </c>
      <c r="G187" s="144"/>
      <c r="H187" s="27"/>
    </row>
    <row r="188" spans="1:8" s="5" customFormat="1" ht="38.25">
      <c r="A188" s="162" t="s">
        <v>645</v>
      </c>
      <c r="B188" s="11" t="s">
        <v>279</v>
      </c>
      <c r="C188" s="39">
        <f aca="true" t="shared" si="65" ref="C188:E188">SUM(C189:C191)</f>
        <v>75</v>
      </c>
      <c r="D188" s="39">
        <f t="shared" si="65"/>
        <v>0</v>
      </c>
      <c r="E188" s="39">
        <f t="shared" si="65"/>
        <v>0</v>
      </c>
      <c r="F188" s="39">
        <f>SUM(F189:F191)</f>
        <v>75</v>
      </c>
      <c r="G188" s="39">
        <f aca="true" t="shared" si="66" ref="G188:H188">SUM(G189:G191)</f>
        <v>0</v>
      </c>
      <c r="H188" s="39">
        <f t="shared" si="66"/>
        <v>0</v>
      </c>
    </row>
    <row r="189" spans="1:8" s="5" customFormat="1" ht="15">
      <c r="A189" s="150"/>
      <c r="B189" s="150" t="s">
        <v>594</v>
      </c>
      <c r="C189" s="27">
        <f t="shared" si="54"/>
        <v>20</v>
      </c>
      <c r="D189" s="40"/>
      <c r="E189" s="41"/>
      <c r="F189" s="41">
        <v>20</v>
      </c>
      <c r="G189" s="144"/>
      <c r="H189" s="27"/>
    </row>
    <row r="190" spans="1:8" s="5" customFormat="1" ht="15">
      <c r="A190" s="150"/>
      <c r="B190" s="150" t="s">
        <v>595</v>
      </c>
      <c r="C190" s="27">
        <f t="shared" si="54"/>
        <v>25</v>
      </c>
      <c r="D190" s="40"/>
      <c r="E190" s="41"/>
      <c r="F190" s="41">
        <v>25</v>
      </c>
      <c r="G190" s="144"/>
      <c r="H190" s="27"/>
    </row>
    <row r="191" spans="1:8" s="5" customFormat="1" ht="15">
      <c r="A191" s="150"/>
      <c r="B191" s="150" t="s">
        <v>596</v>
      </c>
      <c r="C191" s="27">
        <f t="shared" si="54"/>
        <v>30</v>
      </c>
      <c r="D191" s="40"/>
      <c r="E191" s="41"/>
      <c r="F191" s="41">
        <v>30</v>
      </c>
      <c r="G191" s="144"/>
      <c r="H191" s="27"/>
    </row>
    <row r="192" spans="1:8" s="5" customFormat="1" ht="38.25">
      <c r="A192" s="162" t="s">
        <v>649</v>
      </c>
      <c r="B192" s="11" t="s">
        <v>281</v>
      </c>
      <c r="C192" s="39">
        <f aca="true" t="shared" si="67" ref="C192:E192">SUM(C193:C195)</f>
        <v>1921</v>
      </c>
      <c r="D192" s="39">
        <f t="shared" si="67"/>
        <v>0</v>
      </c>
      <c r="E192" s="39">
        <f t="shared" si="67"/>
        <v>0</v>
      </c>
      <c r="F192" s="39">
        <f>SUM(F193:F195)</f>
        <v>1055</v>
      </c>
      <c r="G192" s="39">
        <f aca="true" t="shared" si="68" ref="G192:H192">SUM(G193:G195)</f>
        <v>866</v>
      </c>
      <c r="H192" s="39">
        <f t="shared" si="68"/>
        <v>0</v>
      </c>
    </row>
    <row r="193" spans="1:8" s="5" customFormat="1" ht="15">
      <c r="A193" s="150"/>
      <c r="B193" s="150" t="s">
        <v>594</v>
      </c>
      <c r="C193" s="27">
        <f t="shared" si="54"/>
        <v>582</v>
      </c>
      <c r="D193" s="40"/>
      <c r="E193" s="41"/>
      <c r="F193" s="41">
        <v>320</v>
      </c>
      <c r="G193" s="41">
        <v>262</v>
      </c>
      <c r="H193" s="27"/>
    </row>
    <row r="194" spans="1:8" s="5" customFormat="1" ht="15">
      <c r="A194" s="150"/>
      <c r="B194" s="150" t="s">
        <v>595</v>
      </c>
      <c r="C194" s="27">
        <f t="shared" si="54"/>
        <v>638</v>
      </c>
      <c r="D194" s="40"/>
      <c r="E194" s="41"/>
      <c r="F194" s="41">
        <v>350</v>
      </c>
      <c r="G194" s="41">
        <v>288</v>
      </c>
      <c r="H194" s="27">
        <f>SUM(H195:H199)</f>
        <v>0</v>
      </c>
    </row>
    <row r="195" spans="1:8" s="5" customFormat="1" ht="15">
      <c r="A195" s="150"/>
      <c r="B195" s="150" t="s">
        <v>596</v>
      </c>
      <c r="C195" s="27">
        <f t="shared" si="54"/>
        <v>701</v>
      </c>
      <c r="D195" s="40"/>
      <c r="E195" s="41"/>
      <c r="F195" s="41">
        <v>385</v>
      </c>
      <c r="G195" s="41">
        <v>316</v>
      </c>
      <c r="H195" s="27"/>
    </row>
    <row r="196" spans="1:8" s="5" customFormat="1" ht="25.5">
      <c r="A196" s="162" t="s">
        <v>650</v>
      </c>
      <c r="B196" s="11" t="s">
        <v>283</v>
      </c>
      <c r="C196" s="39">
        <f aca="true" t="shared" si="69" ref="C196:E196">SUM(C197:C199)</f>
        <v>3130</v>
      </c>
      <c r="D196" s="39">
        <f t="shared" si="69"/>
        <v>0</v>
      </c>
      <c r="E196" s="39">
        <f t="shared" si="69"/>
        <v>0</v>
      </c>
      <c r="F196" s="39">
        <f>SUM(F197:F199)</f>
        <v>3130</v>
      </c>
      <c r="G196" s="39">
        <f aca="true" t="shared" si="70" ref="G196:H196">SUM(G197:G199)</f>
        <v>0</v>
      </c>
      <c r="H196" s="39">
        <f t="shared" si="70"/>
        <v>0</v>
      </c>
    </row>
    <row r="197" spans="1:8" s="5" customFormat="1" ht="15">
      <c r="A197" s="150"/>
      <c r="B197" s="150" t="s">
        <v>594</v>
      </c>
      <c r="C197" s="27">
        <f t="shared" si="54"/>
        <v>830</v>
      </c>
      <c r="D197" s="40"/>
      <c r="E197" s="41"/>
      <c r="F197" s="41">
        <v>830</v>
      </c>
      <c r="G197" s="144"/>
      <c r="H197" s="27"/>
    </row>
    <row r="198" spans="1:8" s="5" customFormat="1" ht="15">
      <c r="A198" s="150"/>
      <c r="B198" s="150" t="s">
        <v>595</v>
      </c>
      <c r="C198" s="27">
        <f t="shared" si="54"/>
        <v>1100</v>
      </c>
      <c r="D198" s="40"/>
      <c r="E198" s="41"/>
      <c r="F198" s="41">
        <v>1100</v>
      </c>
      <c r="G198" s="144"/>
      <c r="H198" s="27"/>
    </row>
    <row r="199" spans="1:8" s="5" customFormat="1" ht="15">
      <c r="A199" s="150"/>
      <c r="B199" s="150" t="s">
        <v>596</v>
      </c>
      <c r="C199" s="27">
        <f t="shared" si="54"/>
        <v>1200</v>
      </c>
      <c r="D199" s="40"/>
      <c r="E199" s="41"/>
      <c r="F199" s="41">
        <v>1200</v>
      </c>
      <c r="G199" s="144"/>
      <c r="H199" s="27"/>
    </row>
    <row r="200" spans="1:8" s="5" customFormat="1" ht="25.5">
      <c r="A200" s="162" t="s">
        <v>651</v>
      </c>
      <c r="B200" s="11" t="s">
        <v>285</v>
      </c>
      <c r="C200" s="39">
        <f aca="true" t="shared" si="71" ref="C200:E200">SUM(C201:C203)</f>
        <v>0</v>
      </c>
      <c r="D200" s="39">
        <f t="shared" si="71"/>
        <v>0</v>
      </c>
      <c r="E200" s="39">
        <f t="shared" si="71"/>
        <v>0</v>
      </c>
      <c r="F200" s="39">
        <f>SUM(F201:F203)</f>
        <v>0</v>
      </c>
      <c r="G200" s="39">
        <f aca="true" t="shared" si="72" ref="G200:H200">SUM(G201:G203)</f>
        <v>0</v>
      </c>
      <c r="H200" s="39">
        <f t="shared" si="72"/>
        <v>0</v>
      </c>
    </row>
    <row r="201" spans="1:8" s="5" customFormat="1" ht="15">
      <c r="A201" s="150"/>
      <c r="B201" s="150" t="s">
        <v>594</v>
      </c>
      <c r="C201" s="27">
        <f t="shared" si="54"/>
        <v>0</v>
      </c>
      <c r="D201" s="27"/>
      <c r="E201" s="144"/>
      <c r="F201" s="144"/>
      <c r="G201" s="144"/>
      <c r="H201" s="27"/>
    </row>
    <row r="202" spans="1:8" s="5" customFormat="1" ht="15">
      <c r="A202" s="150"/>
      <c r="B202" s="150" t="s">
        <v>595</v>
      </c>
      <c r="C202" s="27">
        <f t="shared" si="54"/>
        <v>0</v>
      </c>
      <c r="D202" s="27"/>
      <c r="E202" s="144"/>
      <c r="F202" s="144"/>
      <c r="G202" s="144"/>
      <c r="H202" s="27"/>
    </row>
    <row r="203" spans="1:8" s="5" customFormat="1" ht="15">
      <c r="A203" s="150"/>
      <c r="B203" s="150" t="s">
        <v>596</v>
      </c>
      <c r="C203" s="27">
        <f t="shared" si="54"/>
        <v>0</v>
      </c>
      <c r="D203" s="27"/>
      <c r="E203" s="144"/>
      <c r="F203" s="144"/>
      <c r="G203" s="144"/>
      <c r="H203" s="27"/>
    </row>
    <row r="204" spans="1:8" s="5" customFormat="1" ht="25.5">
      <c r="A204" s="16">
        <v>8</v>
      </c>
      <c r="B204" s="9" t="s">
        <v>605</v>
      </c>
      <c r="C204" s="147">
        <f aca="true" t="shared" si="73" ref="C204:C207">SUM(D204:H204)</f>
        <v>860696.06</v>
      </c>
      <c r="D204" s="147">
        <f>SUM(D205:D207)</f>
        <v>235061.46</v>
      </c>
      <c r="E204" s="147">
        <f>SUM(E205:E207)</f>
        <v>450137.3</v>
      </c>
      <c r="F204" s="147">
        <f aca="true" t="shared" si="74" ref="F204:H204">SUM(F205:F207)</f>
        <v>169393.3</v>
      </c>
      <c r="G204" s="147">
        <f t="shared" si="74"/>
        <v>6104</v>
      </c>
      <c r="H204" s="147">
        <f t="shared" si="74"/>
        <v>0</v>
      </c>
    </row>
    <row r="205" spans="1:8" s="5" customFormat="1" ht="15">
      <c r="A205" s="150"/>
      <c r="B205" s="150" t="s">
        <v>594</v>
      </c>
      <c r="C205" s="27">
        <f t="shared" si="73"/>
        <v>61413.299999999996</v>
      </c>
      <c r="D205" s="132">
        <f>D209+D213+D217+D221+D225+D229+D233+D237+D241+D245+D249+D253</f>
        <v>0</v>
      </c>
      <c r="E205" s="132">
        <f aca="true" t="shared" si="75" ref="E205:H205">E209+E213+E217+E221+E225+E229+E233+E237+E241+E245+E249+E253</f>
        <v>0</v>
      </c>
      <c r="F205" s="132">
        <f t="shared" si="75"/>
        <v>59433.299999999996</v>
      </c>
      <c r="G205" s="132">
        <f t="shared" si="75"/>
        <v>1980</v>
      </c>
      <c r="H205" s="132">
        <f t="shared" si="75"/>
        <v>0</v>
      </c>
    </row>
    <row r="206" spans="1:8" s="5" customFormat="1" ht="15">
      <c r="A206" s="150"/>
      <c r="B206" s="150" t="s">
        <v>595</v>
      </c>
      <c r="C206" s="27">
        <f t="shared" si="73"/>
        <v>51151.700000000004</v>
      </c>
      <c r="D206" s="132">
        <f aca="true" t="shared" si="76" ref="D206:H207">D210+D214+D218+D222+D226+D230+D234+D238+D242+D246+D250+D254</f>
        <v>0</v>
      </c>
      <c r="E206" s="132">
        <f t="shared" si="76"/>
        <v>0</v>
      </c>
      <c r="F206" s="132">
        <f t="shared" si="76"/>
        <v>49141.700000000004</v>
      </c>
      <c r="G206" s="132">
        <f t="shared" si="76"/>
        <v>2010</v>
      </c>
      <c r="H206" s="132">
        <f t="shared" si="76"/>
        <v>0</v>
      </c>
    </row>
    <row r="207" spans="1:8" s="5" customFormat="1" ht="15">
      <c r="A207" s="150"/>
      <c r="B207" s="150" t="s">
        <v>596</v>
      </c>
      <c r="C207" s="27">
        <f t="shared" si="73"/>
        <v>748131.06</v>
      </c>
      <c r="D207" s="132">
        <f t="shared" si="76"/>
        <v>235061.46</v>
      </c>
      <c r="E207" s="132">
        <f t="shared" si="76"/>
        <v>450137.3</v>
      </c>
      <c r="F207" s="132">
        <f t="shared" si="76"/>
        <v>60818.3</v>
      </c>
      <c r="G207" s="132">
        <f t="shared" si="76"/>
        <v>2114</v>
      </c>
      <c r="H207" s="132">
        <f t="shared" si="76"/>
        <v>0</v>
      </c>
    </row>
    <row r="208" spans="1:8" s="5" customFormat="1" ht="38.25">
      <c r="A208" s="162" t="s">
        <v>652</v>
      </c>
      <c r="B208" s="11" t="s">
        <v>664</v>
      </c>
      <c r="C208" s="136">
        <f aca="true" t="shared" si="77" ref="C208:C239">SUM(D208:H208)</f>
        <v>2620</v>
      </c>
      <c r="D208" s="136">
        <f>SUM(D209:D211)</f>
        <v>0</v>
      </c>
      <c r="E208" s="136">
        <f>SUM(E209:E211)</f>
        <v>0</v>
      </c>
      <c r="F208" s="136">
        <f>SUM(F209:F211)</f>
        <v>1720</v>
      </c>
      <c r="G208" s="136">
        <f>SUM(G209:G211)</f>
        <v>900</v>
      </c>
      <c r="H208" s="136">
        <f>SUM(H209:H211)</f>
        <v>0</v>
      </c>
    </row>
    <row r="209" spans="1:8" s="5" customFormat="1" ht="15">
      <c r="A209" s="150"/>
      <c r="B209" s="150" t="s">
        <v>594</v>
      </c>
      <c r="C209" s="132">
        <f t="shared" si="77"/>
        <v>760</v>
      </c>
      <c r="D209" s="132"/>
      <c r="E209" s="132"/>
      <c r="F209" s="137">
        <v>460</v>
      </c>
      <c r="G209" s="132">
        <v>300</v>
      </c>
      <c r="H209" s="132"/>
    </row>
    <row r="210" spans="1:8" s="5" customFormat="1" ht="15">
      <c r="A210" s="150"/>
      <c r="B210" s="150" t="s">
        <v>595</v>
      </c>
      <c r="C210" s="132">
        <f t="shared" si="77"/>
        <v>760</v>
      </c>
      <c r="D210" s="132"/>
      <c r="E210" s="132"/>
      <c r="F210" s="137">
        <v>460</v>
      </c>
      <c r="G210" s="132">
        <v>300</v>
      </c>
      <c r="H210" s="132"/>
    </row>
    <row r="211" spans="1:8" s="5" customFormat="1" ht="15">
      <c r="A211" s="150"/>
      <c r="B211" s="150" t="s">
        <v>596</v>
      </c>
      <c r="C211" s="132">
        <f t="shared" si="77"/>
        <v>1100</v>
      </c>
      <c r="D211" s="132"/>
      <c r="E211" s="132"/>
      <c r="F211" s="137">
        <v>800</v>
      </c>
      <c r="G211" s="132">
        <v>300</v>
      </c>
      <c r="H211" s="132"/>
    </row>
    <row r="212" spans="1:8" s="5" customFormat="1" ht="15">
      <c r="A212" s="162" t="s">
        <v>653</v>
      </c>
      <c r="B212" s="11" t="s">
        <v>665</v>
      </c>
      <c r="C212" s="136">
        <f t="shared" si="77"/>
        <v>1470</v>
      </c>
      <c r="D212" s="136">
        <f>SUM(D213:D215)</f>
        <v>0</v>
      </c>
      <c r="E212" s="136">
        <f>SUM(E213:E215)</f>
        <v>0</v>
      </c>
      <c r="F212" s="136">
        <f>SUM(F213:F215)</f>
        <v>1020</v>
      </c>
      <c r="G212" s="136">
        <f>SUM(G213:G215)</f>
        <v>450</v>
      </c>
      <c r="H212" s="136">
        <f>SUM(H213:H215)</f>
        <v>0</v>
      </c>
    </row>
    <row r="213" spans="1:8" s="5" customFormat="1" ht="15">
      <c r="A213" s="150"/>
      <c r="B213" s="150" t="s">
        <v>594</v>
      </c>
      <c r="C213" s="132">
        <f t="shared" si="77"/>
        <v>400</v>
      </c>
      <c r="D213" s="132"/>
      <c r="E213" s="132"/>
      <c r="F213" s="137">
        <v>300</v>
      </c>
      <c r="G213" s="132">
        <v>100</v>
      </c>
      <c r="H213" s="132"/>
    </row>
    <row r="214" spans="1:8" s="5" customFormat="1" ht="15">
      <c r="A214" s="150"/>
      <c r="B214" s="150" t="s">
        <v>595</v>
      </c>
      <c r="C214" s="132">
        <f t="shared" si="77"/>
        <v>420</v>
      </c>
      <c r="D214" s="132"/>
      <c r="E214" s="132"/>
      <c r="F214" s="137">
        <v>320</v>
      </c>
      <c r="G214" s="132">
        <v>100</v>
      </c>
      <c r="H214" s="132"/>
    </row>
    <row r="215" spans="1:8" s="5" customFormat="1" ht="15">
      <c r="A215" s="150"/>
      <c r="B215" s="150" t="s">
        <v>596</v>
      </c>
      <c r="C215" s="132">
        <f t="shared" si="77"/>
        <v>650</v>
      </c>
      <c r="D215" s="132"/>
      <c r="E215" s="132"/>
      <c r="F215" s="137">
        <v>400</v>
      </c>
      <c r="G215" s="132">
        <v>250</v>
      </c>
      <c r="H215" s="132"/>
    </row>
    <row r="216" spans="1:8" s="5" customFormat="1" ht="15">
      <c r="A216" s="162" t="s">
        <v>654</v>
      </c>
      <c r="B216" s="11" t="s">
        <v>666</v>
      </c>
      <c r="C216" s="136">
        <f t="shared" si="77"/>
        <v>900</v>
      </c>
      <c r="D216" s="136">
        <f>SUM(D217:D219)</f>
        <v>0</v>
      </c>
      <c r="E216" s="136">
        <f>SUM(E217:E219)</f>
        <v>0</v>
      </c>
      <c r="F216" s="136">
        <f>SUM(F217:F219)</f>
        <v>600</v>
      </c>
      <c r="G216" s="136">
        <f>SUM(G217:G219)</f>
        <v>300</v>
      </c>
      <c r="H216" s="136">
        <f>SUM(H217:H219)</f>
        <v>0</v>
      </c>
    </row>
    <row r="217" spans="1:8" s="5" customFormat="1" ht="15">
      <c r="A217" s="150"/>
      <c r="B217" s="150" t="s">
        <v>594</v>
      </c>
      <c r="C217" s="132">
        <f t="shared" si="77"/>
        <v>300</v>
      </c>
      <c r="D217" s="132"/>
      <c r="E217" s="132"/>
      <c r="F217" s="137">
        <v>200</v>
      </c>
      <c r="G217" s="137">
        <v>100</v>
      </c>
      <c r="H217" s="132"/>
    </row>
    <row r="218" spans="1:8" s="5" customFormat="1" ht="15">
      <c r="A218" s="150"/>
      <c r="B218" s="150" t="s">
        <v>595</v>
      </c>
      <c r="C218" s="132">
        <f t="shared" si="77"/>
        <v>300</v>
      </c>
      <c r="D218" s="132"/>
      <c r="E218" s="132"/>
      <c r="F218" s="137">
        <v>200</v>
      </c>
      <c r="G218" s="137">
        <v>100</v>
      </c>
      <c r="H218" s="132"/>
    </row>
    <row r="219" spans="1:8" s="5" customFormat="1" ht="15">
      <c r="A219" s="150"/>
      <c r="B219" s="150" t="s">
        <v>596</v>
      </c>
      <c r="C219" s="132">
        <f t="shared" si="77"/>
        <v>300</v>
      </c>
      <c r="D219" s="132"/>
      <c r="E219" s="132"/>
      <c r="F219" s="137">
        <v>200</v>
      </c>
      <c r="G219" s="137">
        <v>100</v>
      </c>
      <c r="H219" s="132"/>
    </row>
    <row r="220" spans="1:8" s="5" customFormat="1" ht="40.5" customHeight="1">
      <c r="A220" s="162" t="s">
        <v>655</v>
      </c>
      <c r="B220" s="11" t="s">
        <v>667</v>
      </c>
      <c r="C220" s="136">
        <f t="shared" si="77"/>
        <v>2700</v>
      </c>
      <c r="D220" s="136">
        <f>SUM(D221:D223)</f>
        <v>0</v>
      </c>
      <c r="E220" s="136">
        <f>SUM(E221:E223)</f>
        <v>0</v>
      </c>
      <c r="F220" s="136">
        <f>SUM(F221:F223)</f>
        <v>1800</v>
      </c>
      <c r="G220" s="136">
        <f>SUM(G221:G223)</f>
        <v>900</v>
      </c>
      <c r="H220" s="142">
        <f>SUM(H221:H223)</f>
        <v>0</v>
      </c>
    </row>
    <row r="221" spans="1:8" s="5" customFormat="1" ht="15">
      <c r="A221" s="150"/>
      <c r="B221" s="150" t="s">
        <v>594</v>
      </c>
      <c r="C221" s="132">
        <f t="shared" si="77"/>
        <v>900</v>
      </c>
      <c r="D221" s="132"/>
      <c r="E221" s="137"/>
      <c r="F221" s="137">
        <v>600</v>
      </c>
      <c r="G221" s="137">
        <v>300</v>
      </c>
      <c r="H221" s="133"/>
    </row>
    <row r="222" spans="1:8" s="5" customFormat="1" ht="15">
      <c r="A222" s="150"/>
      <c r="B222" s="150" t="s">
        <v>595</v>
      </c>
      <c r="C222" s="132">
        <f t="shared" si="77"/>
        <v>900</v>
      </c>
      <c r="D222" s="132"/>
      <c r="E222" s="137"/>
      <c r="F222" s="137">
        <v>600</v>
      </c>
      <c r="G222" s="137">
        <v>300</v>
      </c>
      <c r="H222" s="133"/>
    </row>
    <row r="223" spans="1:8" s="5" customFormat="1" ht="15">
      <c r="A223" s="150"/>
      <c r="B223" s="150" t="s">
        <v>596</v>
      </c>
      <c r="C223" s="132">
        <f t="shared" si="77"/>
        <v>900</v>
      </c>
      <c r="D223" s="132"/>
      <c r="E223" s="137"/>
      <c r="F223" s="137">
        <v>600</v>
      </c>
      <c r="G223" s="137">
        <v>300</v>
      </c>
      <c r="H223" s="133"/>
    </row>
    <row r="224" spans="1:8" s="5" customFormat="1" ht="28.5" customHeight="1">
      <c r="A224" s="162" t="s">
        <v>656</v>
      </c>
      <c r="B224" s="11" t="s">
        <v>668</v>
      </c>
      <c r="C224" s="136">
        <f t="shared" si="77"/>
        <v>14000</v>
      </c>
      <c r="D224" s="136">
        <f>SUM(D225:D227)</f>
        <v>0</v>
      </c>
      <c r="E224" s="136">
        <f>SUM(E225:E227)</f>
        <v>0</v>
      </c>
      <c r="F224" s="136">
        <f>SUM(F225:F227)</f>
        <v>14000</v>
      </c>
      <c r="G224" s="136">
        <f>SUM(G225:G227)</f>
        <v>0</v>
      </c>
      <c r="H224" s="142">
        <f>SUM(H225:H227)</f>
        <v>0</v>
      </c>
    </row>
    <row r="225" spans="1:8" s="5" customFormat="1" ht="15">
      <c r="A225" s="150"/>
      <c r="B225" s="150" t="s">
        <v>594</v>
      </c>
      <c r="C225" s="132">
        <f t="shared" si="77"/>
        <v>4400</v>
      </c>
      <c r="D225" s="132"/>
      <c r="E225" s="132"/>
      <c r="F225" s="137">
        <v>4400</v>
      </c>
      <c r="G225" s="132"/>
      <c r="H225" s="133"/>
    </row>
    <row r="226" spans="1:8" s="5" customFormat="1" ht="15">
      <c r="A226" s="150"/>
      <c r="B226" s="150" t="s">
        <v>595</v>
      </c>
      <c r="C226" s="132">
        <f t="shared" si="77"/>
        <v>4500</v>
      </c>
      <c r="D226" s="132"/>
      <c r="E226" s="132"/>
      <c r="F226" s="137">
        <v>4500</v>
      </c>
      <c r="G226" s="132"/>
      <c r="H226" s="133"/>
    </row>
    <row r="227" spans="1:8" s="5" customFormat="1" ht="15">
      <c r="A227" s="150"/>
      <c r="B227" s="150" t="s">
        <v>596</v>
      </c>
      <c r="C227" s="132">
        <f t="shared" si="77"/>
        <v>5100</v>
      </c>
      <c r="D227" s="132"/>
      <c r="E227" s="132"/>
      <c r="F227" s="137">
        <v>5100</v>
      </c>
      <c r="G227" s="132"/>
      <c r="H227" s="133"/>
    </row>
    <row r="228" spans="1:8" s="5" customFormat="1" ht="15">
      <c r="A228" s="162" t="s">
        <v>657</v>
      </c>
      <c r="B228" s="11" t="s">
        <v>669</v>
      </c>
      <c r="C228" s="136">
        <f t="shared" si="77"/>
        <v>2260</v>
      </c>
      <c r="D228" s="136">
        <f>SUM(D229:D231)</f>
        <v>0</v>
      </c>
      <c r="E228" s="136">
        <f>SUM(E229:E231)</f>
        <v>0</v>
      </c>
      <c r="F228" s="136">
        <f>SUM(F229:F231)</f>
        <v>2260</v>
      </c>
      <c r="G228" s="136">
        <f>SUM(G229:G231)</f>
        <v>0</v>
      </c>
      <c r="H228" s="142">
        <f>SUM(H229:H231)</f>
        <v>0</v>
      </c>
    </row>
    <row r="229" spans="1:8" s="5" customFormat="1" ht="15">
      <c r="A229" s="150"/>
      <c r="B229" s="150" t="s">
        <v>594</v>
      </c>
      <c r="C229" s="132">
        <f t="shared" si="77"/>
        <v>0</v>
      </c>
      <c r="D229" s="132"/>
      <c r="E229" s="132"/>
      <c r="F229" s="137"/>
      <c r="G229" s="132"/>
      <c r="H229" s="133"/>
    </row>
    <row r="230" spans="1:8" s="5" customFormat="1" ht="15">
      <c r="A230" s="150"/>
      <c r="B230" s="150" t="s">
        <v>595</v>
      </c>
      <c r="C230" s="132">
        <f t="shared" si="77"/>
        <v>960</v>
      </c>
      <c r="D230" s="132"/>
      <c r="E230" s="132"/>
      <c r="F230" s="137">
        <v>960</v>
      </c>
      <c r="G230" s="132"/>
      <c r="H230" s="133"/>
    </row>
    <row r="231" spans="1:8" s="5" customFormat="1" ht="15">
      <c r="A231" s="150"/>
      <c r="B231" s="150" t="s">
        <v>596</v>
      </c>
      <c r="C231" s="132">
        <f t="shared" si="77"/>
        <v>1300</v>
      </c>
      <c r="D231" s="132"/>
      <c r="E231" s="132"/>
      <c r="F231" s="137">
        <v>1300</v>
      </c>
      <c r="G231" s="132"/>
      <c r="H231" s="133"/>
    </row>
    <row r="232" spans="1:8" s="5" customFormat="1" ht="15">
      <c r="A232" s="162" t="s">
        <v>658</v>
      </c>
      <c r="B232" s="11" t="s">
        <v>670</v>
      </c>
      <c r="C232" s="136">
        <f t="shared" si="77"/>
        <v>2040</v>
      </c>
      <c r="D232" s="136">
        <f>SUM(D233:D235)</f>
        <v>0</v>
      </c>
      <c r="E232" s="136">
        <f>SUM(E233:E235)</f>
        <v>0</v>
      </c>
      <c r="F232" s="136">
        <f>SUM(F233:F235)</f>
        <v>1880</v>
      </c>
      <c r="G232" s="136">
        <f>SUM(G233:G235)</f>
        <v>160</v>
      </c>
      <c r="H232" s="142">
        <f>SUM(H233:H235)</f>
        <v>0</v>
      </c>
    </row>
    <row r="233" spans="1:8" s="5" customFormat="1" ht="15">
      <c r="A233" s="150"/>
      <c r="B233" s="150" t="s">
        <v>594</v>
      </c>
      <c r="C233" s="132">
        <f t="shared" si="77"/>
        <v>80</v>
      </c>
      <c r="D233" s="132"/>
      <c r="E233" s="137"/>
      <c r="F233" s="137"/>
      <c r="G233" s="137">
        <v>80</v>
      </c>
      <c r="H233" s="133"/>
    </row>
    <row r="234" spans="1:8" s="5" customFormat="1" ht="15">
      <c r="A234" s="150"/>
      <c r="B234" s="150" t="s">
        <v>595</v>
      </c>
      <c r="C234" s="132">
        <f t="shared" si="77"/>
        <v>1150</v>
      </c>
      <c r="D234" s="132"/>
      <c r="E234" s="137"/>
      <c r="F234" s="137">
        <v>1070</v>
      </c>
      <c r="G234" s="137">
        <v>80</v>
      </c>
      <c r="H234" s="133"/>
    </row>
    <row r="235" spans="1:8" s="5" customFormat="1" ht="15">
      <c r="A235" s="150"/>
      <c r="B235" s="150" t="s">
        <v>596</v>
      </c>
      <c r="C235" s="132">
        <f t="shared" si="77"/>
        <v>810</v>
      </c>
      <c r="D235" s="132"/>
      <c r="E235" s="137"/>
      <c r="F235" s="137">
        <v>810</v>
      </c>
      <c r="G235" s="137">
        <v>0</v>
      </c>
      <c r="H235" s="133"/>
    </row>
    <row r="236" spans="1:8" s="5" customFormat="1" ht="25.5">
      <c r="A236" s="162" t="s">
        <v>659</v>
      </c>
      <c r="B236" s="11" t="s">
        <v>671</v>
      </c>
      <c r="C236" s="136">
        <f t="shared" si="77"/>
        <v>1190</v>
      </c>
      <c r="D236" s="136">
        <f>SUM(D237:D239)</f>
        <v>0</v>
      </c>
      <c r="E236" s="136">
        <f>SUM(E237:E239)</f>
        <v>0</v>
      </c>
      <c r="F236" s="136">
        <f>SUM(F237:F239)</f>
        <v>1190</v>
      </c>
      <c r="G236" s="136">
        <f aca="true" t="shared" si="78" ref="G236:H236">SUM(G237:G239)</f>
        <v>0</v>
      </c>
      <c r="H236" s="136">
        <f t="shared" si="78"/>
        <v>0</v>
      </c>
    </row>
    <row r="237" spans="1:8" s="5" customFormat="1" ht="15">
      <c r="A237" s="150"/>
      <c r="B237" s="150" t="s">
        <v>594</v>
      </c>
      <c r="C237" s="27">
        <f t="shared" si="77"/>
        <v>230</v>
      </c>
      <c r="D237" s="27">
        <v>0</v>
      </c>
      <c r="E237" s="27">
        <v>0</v>
      </c>
      <c r="F237" s="27">
        <v>230</v>
      </c>
      <c r="G237" s="27">
        <v>0</v>
      </c>
      <c r="H237" s="27">
        <v>0</v>
      </c>
    </row>
    <row r="238" spans="1:8" s="5" customFormat="1" ht="15">
      <c r="A238" s="150"/>
      <c r="B238" s="150" t="s">
        <v>595</v>
      </c>
      <c r="C238" s="27">
        <f t="shared" si="77"/>
        <v>460</v>
      </c>
      <c r="D238" s="27">
        <v>0</v>
      </c>
      <c r="E238" s="27">
        <v>0</v>
      </c>
      <c r="F238" s="27">
        <v>460</v>
      </c>
      <c r="G238" s="27">
        <v>0</v>
      </c>
      <c r="H238" s="27">
        <v>0</v>
      </c>
    </row>
    <row r="239" spans="1:8" s="5" customFormat="1" ht="15">
      <c r="A239" s="150"/>
      <c r="B239" s="150" t="s">
        <v>596</v>
      </c>
      <c r="C239" s="27">
        <f t="shared" si="77"/>
        <v>500</v>
      </c>
      <c r="D239" s="27">
        <v>0</v>
      </c>
      <c r="E239" s="27">
        <v>0</v>
      </c>
      <c r="F239" s="27">
        <v>500</v>
      </c>
      <c r="G239" s="27">
        <v>0</v>
      </c>
      <c r="H239" s="27">
        <v>0</v>
      </c>
    </row>
    <row r="240" spans="1:8" ht="15">
      <c r="A240" s="162" t="s">
        <v>660</v>
      </c>
      <c r="B240" s="11" t="s">
        <v>611</v>
      </c>
      <c r="C240" s="136">
        <f aca="true" t="shared" si="79" ref="C240:C251">SUM(D240:H240)</f>
        <v>692198.76</v>
      </c>
      <c r="D240" s="136">
        <f>SUM(D241:D243)</f>
        <v>235061.46</v>
      </c>
      <c r="E240" s="136">
        <f>SUM(E241:E243)</f>
        <v>450137.3</v>
      </c>
      <c r="F240" s="136">
        <f>SUM(F241:F243)</f>
        <v>7000</v>
      </c>
      <c r="G240" s="136">
        <f>SUM(G241:G243)</f>
        <v>0</v>
      </c>
      <c r="H240" s="136">
        <f>SUM(H241:H243)</f>
        <v>0</v>
      </c>
    </row>
    <row r="241" spans="1:8" ht="15">
      <c r="A241" s="150"/>
      <c r="B241" s="150" t="s">
        <v>594</v>
      </c>
      <c r="C241" s="140">
        <f t="shared" si="79"/>
        <v>0</v>
      </c>
      <c r="D241" s="164"/>
      <c r="E241" s="164"/>
      <c r="F241" s="164"/>
      <c r="G241" s="137"/>
      <c r="H241" s="140"/>
    </row>
    <row r="242" spans="1:8" ht="15">
      <c r="A242" s="150"/>
      <c r="B242" s="150" t="s">
        <v>595</v>
      </c>
      <c r="C242" s="140">
        <f t="shared" si="79"/>
        <v>0</v>
      </c>
      <c r="D242" s="165"/>
      <c r="E242" s="164"/>
      <c r="F242" s="164"/>
      <c r="G242" s="137"/>
      <c r="H242" s="140"/>
    </row>
    <row r="243" spans="1:8" ht="15">
      <c r="A243" s="150"/>
      <c r="B243" s="150" t="s">
        <v>596</v>
      </c>
      <c r="C243" s="140">
        <f t="shared" si="79"/>
        <v>692198.76</v>
      </c>
      <c r="D243" s="165">
        <v>235061.46</v>
      </c>
      <c r="E243" s="164">
        <f>157646.71+29052.54+149815.05+76123+3000+34500</f>
        <v>450137.3</v>
      </c>
      <c r="F243" s="164">
        <v>7000</v>
      </c>
      <c r="G243" s="137"/>
      <c r="H243" s="140"/>
    </row>
    <row r="244" spans="1:8" ht="15">
      <c r="A244" s="162" t="s">
        <v>661</v>
      </c>
      <c r="B244" s="11" t="s">
        <v>309</v>
      </c>
      <c r="C244" s="136">
        <f>SUM(D244:H244)</f>
        <v>97549</v>
      </c>
      <c r="D244" s="136">
        <f>SUM(D245:D247)</f>
        <v>0</v>
      </c>
      <c r="E244" s="136">
        <f>SUM(E245:E247)</f>
        <v>0</v>
      </c>
      <c r="F244" s="136">
        <f>SUM(F245:F247)</f>
        <v>95149</v>
      </c>
      <c r="G244" s="136">
        <f>SUM(G245:G247)</f>
        <v>2400</v>
      </c>
      <c r="H244" s="136">
        <f>SUM(H245:H247)</f>
        <v>0</v>
      </c>
    </row>
    <row r="245" spans="1:8" ht="15">
      <c r="A245" s="150"/>
      <c r="B245" s="150" t="s">
        <v>594</v>
      </c>
      <c r="C245" s="132">
        <f t="shared" si="79"/>
        <v>40424.2</v>
      </c>
      <c r="D245" s="132"/>
      <c r="E245" s="132"/>
      <c r="F245" s="132">
        <v>39624.2</v>
      </c>
      <c r="G245" s="132">
        <v>800</v>
      </c>
      <c r="H245" s="132"/>
    </row>
    <row r="246" spans="1:8" ht="15">
      <c r="A246" s="150"/>
      <c r="B246" s="150" t="s">
        <v>595</v>
      </c>
      <c r="C246" s="132">
        <f t="shared" si="79"/>
        <v>27240.4</v>
      </c>
      <c r="D246" s="132"/>
      <c r="E246" s="132"/>
      <c r="F246" s="132">
        <v>26440.4</v>
      </c>
      <c r="G246" s="132">
        <v>800</v>
      </c>
      <c r="H246" s="132"/>
    </row>
    <row r="247" spans="1:8" ht="15">
      <c r="A247" s="150"/>
      <c r="B247" s="150" t="s">
        <v>596</v>
      </c>
      <c r="C247" s="132">
        <f t="shared" si="79"/>
        <v>29884.4</v>
      </c>
      <c r="D247" s="132"/>
      <c r="E247" s="132"/>
      <c r="F247" s="132">
        <v>29084.4</v>
      </c>
      <c r="G247" s="132">
        <v>800</v>
      </c>
      <c r="H247" s="132"/>
    </row>
    <row r="248" spans="1:8" ht="25.5">
      <c r="A248" s="162" t="s">
        <v>662</v>
      </c>
      <c r="B248" s="11" t="s">
        <v>673</v>
      </c>
      <c r="C248" s="136">
        <f t="shared" si="79"/>
        <v>21492.3</v>
      </c>
      <c r="D248" s="136">
        <f>SUM(D249:D251)</f>
        <v>0</v>
      </c>
      <c r="E248" s="136">
        <f>SUM(E249:E251)</f>
        <v>0</v>
      </c>
      <c r="F248" s="136">
        <f>SUM(F249:F251)</f>
        <v>20995.3</v>
      </c>
      <c r="G248" s="136">
        <f>SUM(G249:G251)</f>
        <v>497</v>
      </c>
      <c r="H248" s="142">
        <f>SUM(H249:H251)</f>
        <v>0</v>
      </c>
    </row>
    <row r="249" spans="1:8" ht="15">
      <c r="A249" s="150"/>
      <c r="B249" s="150" t="s">
        <v>594</v>
      </c>
      <c r="C249" s="132">
        <f t="shared" si="79"/>
        <v>6493</v>
      </c>
      <c r="D249" s="132"/>
      <c r="E249" s="132"/>
      <c r="F249" s="132">
        <v>6343</v>
      </c>
      <c r="G249" s="132">
        <v>150</v>
      </c>
      <c r="H249" s="132"/>
    </row>
    <row r="250" spans="1:8" ht="15">
      <c r="A250" s="150"/>
      <c r="B250" s="150" t="s">
        <v>595</v>
      </c>
      <c r="C250" s="132">
        <f t="shared" si="79"/>
        <v>7142.3</v>
      </c>
      <c r="D250" s="132"/>
      <c r="E250" s="132"/>
      <c r="F250" s="132">
        <v>6977.3</v>
      </c>
      <c r="G250" s="132">
        <v>165</v>
      </c>
      <c r="H250" s="132"/>
    </row>
    <row r="251" spans="1:8" ht="15">
      <c r="A251" s="150"/>
      <c r="B251" s="150" t="s">
        <v>596</v>
      </c>
      <c r="C251" s="132">
        <f t="shared" si="79"/>
        <v>7857</v>
      </c>
      <c r="D251" s="132"/>
      <c r="E251" s="132"/>
      <c r="F251" s="132">
        <v>7675</v>
      </c>
      <c r="G251" s="132">
        <v>182</v>
      </c>
      <c r="H251" s="132"/>
    </row>
    <row r="252" spans="1:8" ht="25.5">
      <c r="A252" s="162" t="s">
        <v>663</v>
      </c>
      <c r="B252" s="11" t="s">
        <v>672</v>
      </c>
      <c r="C252" s="136">
        <f>SUM(D252:H252)</f>
        <v>22276</v>
      </c>
      <c r="D252" s="136">
        <f>SUM(D253:D255)</f>
        <v>0</v>
      </c>
      <c r="E252" s="136">
        <f>SUM(E253:E255)</f>
        <v>0</v>
      </c>
      <c r="F252" s="136">
        <f>SUM(F253:F255)</f>
        <v>21779</v>
      </c>
      <c r="G252" s="136">
        <f>SUM(G253:G255)</f>
        <v>497</v>
      </c>
      <c r="H252" s="142">
        <f>SUM(H253:H255)</f>
        <v>0</v>
      </c>
    </row>
    <row r="253" spans="1:8" ht="15">
      <c r="A253" s="150"/>
      <c r="B253" s="150" t="s">
        <v>594</v>
      </c>
      <c r="C253" s="132">
        <f>SUM(D253:H253)</f>
        <v>7426.1</v>
      </c>
      <c r="D253" s="132"/>
      <c r="E253" s="132"/>
      <c r="F253" s="132">
        <v>7276.1</v>
      </c>
      <c r="G253" s="132">
        <v>150</v>
      </c>
      <c r="H253" s="132"/>
    </row>
    <row r="254" spans="1:8" ht="15">
      <c r="A254" s="150"/>
      <c r="B254" s="150" t="s">
        <v>595</v>
      </c>
      <c r="C254" s="132">
        <f>SUM(D254:H254)</f>
        <v>7319</v>
      </c>
      <c r="D254" s="132"/>
      <c r="E254" s="132"/>
      <c r="F254" s="132">
        <v>7154</v>
      </c>
      <c r="G254" s="132">
        <v>165</v>
      </c>
      <c r="H254" s="132"/>
    </row>
    <row r="255" spans="1:8" ht="15">
      <c r="A255" s="150"/>
      <c r="B255" s="150" t="s">
        <v>596</v>
      </c>
      <c r="C255" s="132">
        <f>SUM(D255:H255)</f>
        <v>7530.9</v>
      </c>
      <c r="D255" s="132"/>
      <c r="E255" s="132"/>
      <c r="F255" s="132">
        <v>7348.9</v>
      </c>
      <c r="G255" s="132">
        <v>182</v>
      </c>
      <c r="H255" s="132"/>
    </row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3" s="1" customFormat="1" ht="15"/>
    <row r="384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5" s="1" customFormat="1" ht="15"/>
    <row r="416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5" s="1" customFormat="1" ht="15"/>
  </sheetData>
  <mergeCells count="6">
    <mergeCell ref="A10:A11"/>
    <mergeCell ref="B10:B11"/>
    <mergeCell ref="C10:C11"/>
    <mergeCell ref="D10:H10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zoomScale="80" zoomScaleNormal="80" workbookViewId="0" topLeftCell="A1">
      <selection activeCell="D89" sqref="D89:H91"/>
    </sheetView>
  </sheetViews>
  <sheetFormatPr defaultColWidth="9.140625" defaultRowHeight="15"/>
  <cols>
    <col min="1" max="1" width="5.57421875" style="86" bestFit="1" customWidth="1"/>
    <col min="2" max="2" width="63.00390625" style="0" customWidth="1"/>
    <col min="3" max="3" width="9.57421875" style="0" bestFit="1" customWidth="1"/>
    <col min="4" max="4" width="8.57421875" style="0" bestFit="1" customWidth="1"/>
    <col min="5" max="5" width="9.57421875" style="0" bestFit="1" customWidth="1"/>
    <col min="6" max="6" width="8.421875" style="0" bestFit="1" customWidth="1"/>
    <col min="7" max="7" width="8.57421875" style="0" bestFit="1" customWidth="1"/>
  </cols>
  <sheetData>
    <row r="1" spans="1:8" s="85" customFormat="1" ht="15">
      <c r="A1" s="84"/>
      <c r="G1" s="230" t="s">
        <v>419</v>
      </c>
      <c r="H1" s="230"/>
    </row>
    <row r="2" spans="1:8" s="85" customFormat="1" ht="16.5">
      <c r="A2" s="231" t="s">
        <v>535</v>
      </c>
      <c r="B2" s="231"/>
      <c r="C2" s="231"/>
      <c r="D2" s="231"/>
      <c r="E2" s="231"/>
      <c r="F2" s="231"/>
      <c r="G2" s="231"/>
      <c r="H2" s="231"/>
    </row>
    <row r="4" spans="1:7" ht="51">
      <c r="A4" s="76" t="s">
        <v>1</v>
      </c>
      <c r="B4" s="61" t="s">
        <v>2</v>
      </c>
      <c r="C4" s="61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5.75">
      <c r="A5" s="87"/>
      <c r="B5" s="88" t="s">
        <v>536</v>
      </c>
      <c r="C5" s="89"/>
      <c r="D5" s="89"/>
      <c r="E5" s="89"/>
      <c r="F5" s="89"/>
      <c r="G5" s="89"/>
    </row>
    <row r="6" spans="1:7" ht="15.75">
      <c r="A6" s="90"/>
      <c r="B6" s="91" t="s">
        <v>10</v>
      </c>
      <c r="C6" s="92">
        <v>81.39</v>
      </c>
      <c r="D6" s="93">
        <v>0</v>
      </c>
      <c r="E6" s="94">
        <f>SUM(E10,E54,E66,E82,E107,E111,E115,E124)</f>
        <v>0</v>
      </c>
      <c r="F6" s="94">
        <v>81.39</v>
      </c>
      <c r="G6" s="94">
        <f>SUM(G10)</f>
        <v>0</v>
      </c>
    </row>
    <row r="7" spans="1:7" ht="15.75">
      <c r="A7" s="90"/>
      <c r="B7" s="91" t="s">
        <v>11</v>
      </c>
      <c r="C7" s="92">
        <f>SUM(C11,C55,C67,C83,C108,C112,C125)</f>
        <v>13362.489999999998</v>
      </c>
      <c r="D7" s="93">
        <v>0</v>
      </c>
      <c r="E7" s="94">
        <f>SUM(E11,E67,E83,E108)</f>
        <v>12462.509999999998</v>
      </c>
      <c r="F7" s="94">
        <f>SUM(F11,F83,F125)</f>
        <v>671.42</v>
      </c>
      <c r="G7" s="94">
        <f>SUM(G11)</f>
        <v>228.56</v>
      </c>
    </row>
    <row r="8" spans="1:7" ht="15.75">
      <c r="A8" s="90"/>
      <c r="B8" s="95" t="s">
        <v>12</v>
      </c>
      <c r="C8" s="92">
        <f>SUM(C12,C56,C68,C84,C109,C126)</f>
        <v>1705.69</v>
      </c>
      <c r="D8" s="93">
        <v>0</v>
      </c>
      <c r="E8" s="94">
        <f>SUM(E12,E56,E68,E84,E109,E113,E126)</f>
        <v>1005.71</v>
      </c>
      <c r="F8" s="94">
        <f>SUM(F12,F36,F68,F84,F126)</f>
        <v>482.84000000000003</v>
      </c>
      <c r="G8" s="94">
        <v>228.56</v>
      </c>
    </row>
    <row r="9" spans="1:7" ht="47.25">
      <c r="A9" s="69"/>
      <c r="B9" s="96" t="s">
        <v>537</v>
      </c>
      <c r="C9" s="97">
        <f>SUM(C10,C11,C12)</f>
        <v>10779.609999999999</v>
      </c>
      <c r="D9" s="98">
        <v>0</v>
      </c>
      <c r="E9" s="98">
        <f>SUM(E10:E12)</f>
        <v>10256.8</v>
      </c>
      <c r="F9" s="98">
        <f>SUM(F10:F12)</f>
        <v>34.26</v>
      </c>
      <c r="G9" s="98">
        <f>SUM(G10:G12)</f>
        <v>457.12</v>
      </c>
    </row>
    <row r="10" spans="1:7" ht="15.75">
      <c r="A10" s="67"/>
      <c r="B10" s="91" t="s">
        <v>10</v>
      </c>
      <c r="C10" s="92">
        <f>SUM(C14,C18,C22,C26,C30,C34,C38,C46,C50)</f>
        <v>42.85</v>
      </c>
      <c r="D10" s="99">
        <v>0</v>
      </c>
      <c r="E10" s="99">
        <f>SUM(E14,E18,E22,E26,E30,E34,E38,E42,E46,E50)</f>
        <v>0</v>
      </c>
      <c r="F10" s="99">
        <f>SUM(F14,F18,F22,F26,F30,F34,F38,F46,F50)</f>
        <v>11.42</v>
      </c>
      <c r="G10" s="99"/>
    </row>
    <row r="11" spans="1:7" ht="15.75">
      <c r="A11" s="67"/>
      <c r="B11" s="91" t="s">
        <v>11</v>
      </c>
      <c r="C11" s="92">
        <f>SUM(C15,C19,C23,C27,C31,C35,C39,C43,C47,C51)</f>
        <v>10496.779999999999</v>
      </c>
      <c r="D11" s="99">
        <v>0</v>
      </c>
      <c r="E11" s="99">
        <f>SUM(E15,E19,E23,E27,E31,E35,E39,E43,E47,E51)</f>
        <v>10256.8</v>
      </c>
      <c r="F11" s="99">
        <f>SUM(F15,F19,F23,F27,F31,F35,F39,F43,F47,F51)</f>
        <v>11.42</v>
      </c>
      <c r="G11" s="99">
        <f>SUM(G15,G19,G23,G27,G31,G35,G39,G43,G47,G52)</f>
        <v>228.56</v>
      </c>
    </row>
    <row r="12" spans="1:7" ht="15.75">
      <c r="A12" s="67"/>
      <c r="B12" s="95" t="s">
        <v>12</v>
      </c>
      <c r="C12" s="92">
        <f>SUM(C16,C20,C24,C28,C32,C36,C40,C44,C48,C52)</f>
        <v>239.98</v>
      </c>
      <c r="D12" s="99">
        <v>0</v>
      </c>
      <c r="E12" s="99">
        <f>SUM(E16,E20,E24,E28,E32,E36,E40,E44,E48,E52)</f>
        <v>0</v>
      </c>
      <c r="F12" s="99">
        <f>SUM(F16,F20,F24,F28,F32,F36,F40,F44,F48,F52)</f>
        <v>11.42</v>
      </c>
      <c r="G12" s="99">
        <f>SUM(G16,G20,G24,G28,G32,G36,G40,G44,G48,G52)</f>
        <v>228.56</v>
      </c>
    </row>
    <row r="13" spans="1:7" ht="31.5">
      <c r="A13" s="61" t="s">
        <v>538</v>
      </c>
      <c r="B13" s="100" t="s">
        <v>539</v>
      </c>
      <c r="C13" s="92">
        <f aca="true" t="shared" si="0" ref="C13:C36">SUM(D13:G13)</f>
        <v>0</v>
      </c>
      <c r="D13" s="93">
        <v>0</v>
      </c>
      <c r="E13" s="93">
        <f>SUM(E14,E15,E16)</f>
        <v>0</v>
      </c>
      <c r="F13" s="93">
        <f>SUM(F14,F15,F16)</f>
        <v>0</v>
      </c>
      <c r="G13" s="93">
        <f>SUM(G14,G15,G16)</f>
        <v>0</v>
      </c>
    </row>
    <row r="14" spans="1:7" ht="15.75">
      <c r="A14" s="90"/>
      <c r="B14" s="91" t="s">
        <v>10</v>
      </c>
      <c r="C14" s="92">
        <f t="shared" si="0"/>
        <v>0</v>
      </c>
      <c r="D14" s="101">
        <v>0</v>
      </c>
      <c r="E14" s="102">
        <v>0</v>
      </c>
      <c r="F14" s="103">
        <v>0</v>
      </c>
      <c r="G14" s="102">
        <v>0</v>
      </c>
    </row>
    <row r="15" spans="1:7" ht="15.75">
      <c r="A15" s="90"/>
      <c r="B15" s="91" t="s">
        <v>11</v>
      </c>
      <c r="C15" s="92">
        <f t="shared" si="0"/>
        <v>0</v>
      </c>
      <c r="D15" s="101">
        <v>0</v>
      </c>
      <c r="E15" s="102">
        <v>0</v>
      </c>
      <c r="F15" s="103">
        <v>0</v>
      </c>
      <c r="G15" s="102">
        <v>0</v>
      </c>
    </row>
    <row r="16" spans="1:7" ht="15.75">
      <c r="A16" s="90"/>
      <c r="B16" s="95" t="s">
        <v>12</v>
      </c>
      <c r="C16" s="92">
        <f t="shared" si="0"/>
        <v>0</v>
      </c>
      <c r="D16" s="104">
        <v>0</v>
      </c>
      <c r="E16" s="104">
        <v>0</v>
      </c>
      <c r="F16" s="104">
        <v>0</v>
      </c>
      <c r="G16" s="104">
        <v>0</v>
      </c>
    </row>
    <row r="17" spans="1:7" ht="31.5">
      <c r="A17" s="95" t="s">
        <v>540</v>
      </c>
      <c r="B17" s="105" t="s">
        <v>541</v>
      </c>
      <c r="C17" s="97">
        <f t="shared" si="0"/>
        <v>10000</v>
      </c>
      <c r="D17" s="106">
        <v>0</v>
      </c>
      <c r="E17" s="106">
        <f>SUM(E18,E19,E20)</f>
        <v>10000</v>
      </c>
      <c r="F17" s="106">
        <f>SUM(F18,F19,F20)</f>
        <v>0</v>
      </c>
      <c r="G17" s="106">
        <f>SUM(G18,G19,G20)</f>
        <v>0</v>
      </c>
    </row>
    <row r="18" spans="1:9" ht="15.75">
      <c r="A18" s="90"/>
      <c r="B18" s="107" t="s">
        <v>10</v>
      </c>
      <c r="C18" s="92">
        <f t="shared" si="0"/>
        <v>0</v>
      </c>
      <c r="D18" s="92">
        <v>0</v>
      </c>
      <c r="E18" s="108">
        <v>0</v>
      </c>
      <c r="F18" s="109">
        <v>0</v>
      </c>
      <c r="G18" s="108">
        <v>0</v>
      </c>
      <c r="I18" s="110"/>
    </row>
    <row r="19" spans="1:9" ht="15.75">
      <c r="A19" s="90"/>
      <c r="B19" s="107" t="s">
        <v>11</v>
      </c>
      <c r="C19" s="92">
        <f t="shared" si="0"/>
        <v>10000</v>
      </c>
      <c r="D19" s="92">
        <v>0</v>
      </c>
      <c r="E19" s="108">
        <v>10000</v>
      </c>
      <c r="F19" s="109">
        <v>0</v>
      </c>
      <c r="G19" s="108">
        <v>0</v>
      </c>
      <c r="I19" s="110"/>
    </row>
    <row r="20" spans="1:7" ht="15.75">
      <c r="A20" s="90"/>
      <c r="B20" s="111" t="s">
        <v>12</v>
      </c>
      <c r="C20" s="92">
        <f t="shared" si="0"/>
        <v>0</v>
      </c>
      <c r="D20" s="106">
        <v>0</v>
      </c>
      <c r="E20" s="106">
        <v>0</v>
      </c>
      <c r="F20" s="99">
        <v>0</v>
      </c>
      <c r="G20" s="99">
        <v>0</v>
      </c>
    </row>
    <row r="21" spans="1:7" ht="31.5">
      <c r="A21" s="95" t="s">
        <v>542</v>
      </c>
      <c r="B21" s="105" t="s">
        <v>543</v>
      </c>
      <c r="C21" s="97">
        <v>256.8</v>
      </c>
      <c r="D21" s="106">
        <v>0</v>
      </c>
      <c r="E21" s="106">
        <v>256.8</v>
      </c>
      <c r="F21" s="106">
        <f>SUM(F22,F23,F24)</f>
        <v>0</v>
      </c>
      <c r="G21" s="106">
        <f>SUM(G22,G23,G24)</f>
        <v>0</v>
      </c>
    </row>
    <row r="22" spans="1:7" ht="15.75">
      <c r="A22" s="90"/>
      <c r="B22" s="107" t="s">
        <v>10</v>
      </c>
      <c r="C22" s="92">
        <v>0</v>
      </c>
      <c r="D22" s="92">
        <v>0</v>
      </c>
      <c r="E22" s="108">
        <v>0</v>
      </c>
      <c r="F22" s="109">
        <v>0</v>
      </c>
      <c r="G22" s="108">
        <v>0</v>
      </c>
    </row>
    <row r="23" spans="1:7" ht="15.75">
      <c r="A23" s="90"/>
      <c r="B23" s="107" t="s">
        <v>11</v>
      </c>
      <c r="C23" s="92">
        <f t="shared" si="0"/>
        <v>256.8</v>
      </c>
      <c r="D23" s="92">
        <v>0</v>
      </c>
      <c r="E23" s="108">
        <v>256.8</v>
      </c>
      <c r="F23" s="109">
        <v>0</v>
      </c>
      <c r="G23" s="108">
        <v>0</v>
      </c>
    </row>
    <row r="24" spans="1:7" ht="15.75">
      <c r="A24" s="90"/>
      <c r="B24" s="111" t="s">
        <v>12</v>
      </c>
      <c r="C24" s="92">
        <f t="shared" si="0"/>
        <v>0</v>
      </c>
      <c r="D24" s="106">
        <v>0</v>
      </c>
      <c r="E24" s="112">
        <v>0</v>
      </c>
      <c r="F24" s="109">
        <v>0</v>
      </c>
      <c r="G24" s="108">
        <v>0</v>
      </c>
    </row>
    <row r="25" spans="1:7" ht="31.5">
      <c r="A25" s="95" t="s">
        <v>544</v>
      </c>
      <c r="B25" s="113" t="s">
        <v>545</v>
      </c>
      <c r="C25" s="97">
        <f t="shared" si="0"/>
        <v>157.13</v>
      </c>
      <c r="D25" s="106">
        <v>0</v>
      </c>
      <c r="E25" s="106">
        <f>SUM(E26,E27,E28)</f>
        <v>0</v>
      </c>
      <c r="F25" s="106">
        <f>SUM(F26,F27,F28)</f>
        <v>0</v>
      </c>
      <c r="G25" s="106">
        <f>SUM(G26,G27,G28)</f>
        <v>157.13</v>
      </c>
    </row>
    <row r="26" spans="1:7" ht="15.75">
      <c r="A26" s="90"/>
      <c r="B26" s="107" t="s">
        <v>10</v>
      </c>
      <c r="C26" s="92">
        <f t="shared" si="0"/>
        <v>42.85</v>
      </c>
      <c r="D26" s="92">
        <v>0</v>
      </c>
      <c r="E26" s="108">
        <v>0</v>
      </c>
      <c r="F26" s="109">
        <v>0</v>
      </c>
      <c r="G26" s="108">
        <v>42.85</v>
      </c>
    </row>
    <row r="27" spans="1:7" ht="15.75">
      <c r="A27" s="90"/>
      <c r="B27" s="107" t="s">
        <v>11</v>
      </c>
      <c r="C27" s="92">
        <f t="shared" si="0"/>
        <v>57.14</v>
      </c>
      <c r="D27" s="92">
        <v>0</v>
      </c>
      <c r="E27" s="108">
        <v>0</v>
      </c>
      <c r="F27" s="109">
        <v>0</v>
      </c>
      <c r="G27" s="108">
        <v>57.14</v>
      </c>
    </row>
    <row r="28" spans="1:7" ht="15.75">
      <c r="A28" s="90"/>
      <c r="B28" s="111" t="s">
        <v>12</v>
      </c>
      <c r="C28" s="92">
        <f t="shared" si="0"/>
        <v>57.14</v>
      </c>
      <c r="D28" s="106">
        <v>0</v>
      </c>
      <c r="E28" s="106">
        <v>0</v>
      </c>
      <c r="F28" s="106">
        <v>0</v>
      </c>
      <c r="G28" s="108">
        <v>57.14</v>
      </c>
    </row>
    <row r="29" spans="1:7" ht="31.5">
      <c r="A29" s="95" t="s">
        <v>546</v>
      </c>
      <c r="B29" s="113" t="s">
        <v>547</v>
      </c>
      <c r="C29" s="97">
        <f t="shared" si="0"/>
        <v>0</v>
      </c>
      <c r="D29" s="106">
        <v>0</v>
      </c>
      <c r="E29" s="106">
        <f>SUM(E30,E31,E32)</f>
        <v>0</v>
      </c>
      <c r="F29" s="106">
        <f>SUM(F30,F31,F32)</f>
        <v>0</v>
      </c>
      <c r="G29" s="106">
        <f>SUM(G30,G31,G32)</f>
        <v>0</v>
      </c>
    </row>
    <row r="30" spans="1:7" ht="15.75">
      <c r="A30" s="90"/>
      <c r="B30" s="107" t="s">
        <v>10</v>
      </c>
      <c r="C30" s="92">
        <f t="shared" si="0"/>
        <v>0</v>
      </c>
      <c r="D30" s="92">
        <v>0</v>
      </c>
      <c r="E30" s="108">
        <v>0</v>
      </c>
      <c r="F30" s="109">
        <v>0</v>
      </c>
      <c r="G30" s="108">
        <v>0</v>
      </c>
    </row>
    <row r="31" spans="1:7" ht="15.75">
      <c r="A31" s="90"/>
      <c r="B31" s="107" t="s">
        <v>11</v>
      </c>
      <c r="C31" s="92">
        <f t="shared" si="0"/>
        <v>0</v>
      </c>
      <c r="D31" s="92">
        <v>0</v>
      </c>
      <c r="E31" s="108">
        <v>0</v>
      </c>
      <c r="F31" s="109">
        <v>0</v>
      </c>
      <c r="G31" s="108">
        <v>0</v>
      </c>
    </row>
    <row r="32" spans="1:7" ht="15.75">
      <c r="A32" s="90"/>
      <c r="B32" s="111" t="s">
        <v>12</v>
      </c>
      <c r="C32" s="114">
        <f t="shared" si="0"/>
        <v>0</v>
      </c>
      <c r="D32" s="99">
        <v>0</v>
      </c>
      <c r="E32" s="99">
        <v>0</v>
      </c>
      <c r="F32" s="99">
        <v>0</v>
      </c>
      <c r="G32" s="115">
        <v>0</v>
      </c>
    </row>
    <row r="33" spans="1:7" ht="47.25">
      <c r="A33" s="95" t="s">
        <v>548</v>
      </c>
      <c r="B33" s="113" t="s">
        <v>549</v>
      </c>
      <c r="C33" s="97">
        <f t="shared" si="0"/>
        <v>34.26</v>
      </c>
      <c r="D33" s="106">
        <v>0</v>
      </c>
      <c r="E33" s="106">
        <f>SUM(E34,E35,E36)</f>
        <v>0</v>
      </c>
      <c r="F33" s="106">
        <f>SUM(F34,F35,F36)</f>
        <v>34.26</v>
      </c>
      <c r="G33" s="106">
        <f>SUM(G34,G35,G36)</f>
        <v>0</v>
      </c>
    </row>
    <row r="34" spans="1:7" ht="15.75">
      <c r="A34" s="90"/>
      <c r="B34" s="107" t="s">
        <v>10</v>
      </c>
      <c r="C34" s="92"/>
      <c r="D34" s="92">
        <v>0</v>
      </c>
      <c r="E34" s="108">
        <v>0</v>
      </c>
      <c r="F34" s="108">
        <v>11.42</v>
      </c>
      <c r="G34" s="108">
        <v>0</v>
      </c>
    </row>
    <row r="35" spans="1:7" ht="15.75">
      <c r="A35" s="90"/>
      <c r="B35" s="107" t="s">
        <v>11</v>
      </c>
      <c r="C35" s="92">
        <f t="shared" si="0"/>
        <v>11.42</v>
      </c>
      <c r="D35" s="92">
        <v>0</v>
      </c>
      <c r="E35" s="108">
        <v>0</v>
      </c>
      <c r="F35" s="108">
        <v>11.42</v>
      </c>
      <c r="G35" s="108">
        <v>0</v>
      </c>
    </row>
    <row r="36" spans="1:7" ht="15.75">
      <c r="A36" s="90"/>
      <c r="B36" s="111" t="s">
        <v>12</v>
      </c>
      <c r="C36" s="92">
        <f t="shared" si="0"/>
        <v>11.42</v>
      </c>
      <c r="D36" s="99">
        <v>0</v>
      </c>
      <c r="E36" s="99">
        <v>0</v>
      </c>
      <c r="F36" s="108">
        <v>11.42</v>
      </c>
      <c r="G36" s="108">
        <v>0</v>
      </c>
    </row>
    <row r="37" spans="1:7" ht="31.5">
      <c r="A37" s="90"/>
      <c r="B37" s="113" t="s">
        <v>550</v>
      </c>
      <c r="C37" s="97">
        <v>0</v>
      </c>
      <c r="D37" s="106">
        <v>0</v>
      </c>
      <c r="E37" s="106">
        <v>0</v>
      </c>
      <c r="F37" s="106">
        <f>SUM(F38,F39,F40)</f>
        <v>0</v>
      </c>
      <c r="G37" s="106">
        <f>SUM(G38,G39,G40)</f>
        <v>0</v>
      </c>
    </row>
    <row r="38" spans="1:7" ht="15.75">
      <c r="A38" s="95" t="s">
        <v>551</v>
      </c>
      <c r="B38" s="107" t="s">
        <v>10</v>
      </c>
      <c r="C38" s="92">
        <v>0</v>
      </c>
      <c r="D38" s="92">
        <v>0</v>
      </c>
      <c r="E38" s="108">
        <v>0</v>
      </c>
      <c r="F38" s="109">
        <v>0</v>
      </c>
      <c r="G38" s="108">
        <v>0</v>
      </c>
    </row>
    <row r="39" spans="1:7" ht="15.75">
      <c r="A39" s="90"/>
      <c r="B39" s="107" t="s">
        <v>11</v>
      </c>
      <c r="C39" s="92">
        <v>0</v>
      </c>
      <c r="D39" s="92">
        <v>0</v>
      </c>
      <c r="E39" s="108">
        <v>0</v>
      </c>
      <c r="F39" s="109">
        <v>0</v>
      </c>
      <c r="G39" s="108">
        <v>0</v>
      </c>
    </row>
    <row r="40" spans="1:7" ht="15.75">
      <c r="A40" s="90"/>
      <c r="B40" s="111" t="s">
        <v>12</v>
      </c>
      <c r="C40" s="92">
        <v>0</v>
      </c>
      <c r="D40" s="106">
        <v>0</v>
      </c>
      <c r="E40" s="108">
        <v>0</v>
      </c>
      <c r="F40" s="106">
        <v>0</v>
      </c>
      <c r="G40" s="112">
        <v>0</v>
      </c>
    </row>
    <row r="41" spans="1:7" ht="47.25">
      <c r="A41" s="90"/>
      <c r="B41" s="113" t="s">
        <v>552</v>
      </c>
      <c r="C41" s="97">
        <f>SUM(D41:G41)</f>
        <v>0</v>
      </c>
      <c r="D41" s="106">
        <v>0</v>
      </c>
      <c r="E41" s="106">
        <f>SUM(E42,E43,E44)</f>
        <v>0</v>
      </c>
      <c r="F41" s="106">
        <f>SUM(F42,F43,F44)</f>
        <v>0</v>
      </c>
      <c r="G41" s="106">
        <f>SUM(G42,G43,G44)</f>
        <v>0</v>
      </c>
    </row>
    <row r="42" spans="1:7" ht="15.75">
      <c r="A42" s="95" t="s">
        <v>553</v>
      </c>
      <c r="B42" s="107" t="s">
        <v>10</v>
      </c>
      <c r="C42" s="92">
        <f>SUM(D42:G42)</f>
        <v>0</v>
      </c>
      <c r="D42" s="92">
        <v>0</v>
      </c>
      <c r="E42" s="108">
        <v>0</v>
      </c>
      <c r="F42" s="109">
        <v>0</v>
      </c>
      <c r="G42" s="108">
        <v>0</v>
      </c>
    </row>
    <row r="43" spans="1:7" ht="15.75">
      <c r="A43" s="90"/>
      <c r="B43" s="107" t="s">
        <v>11</v>
      </c>
      <c r="C43" s="92">
        <f>SUM(D43:G43)</f>
        <v>0</v>
      </c>
      <c r="D43" s="92">
        <v>0</v>
      </c>
      <c r="E43" s="108">
        <v>0</v>
      </c>
      <c r="F43" s="109">
        <v>0</v>
      </c>
      <c r="G43" s="108">
        <v>0</v>
      </c>
    </row>
    <row r="44" spans="1:7" ht="15.75">
      <c r="A44" s="90"/>
      <c r="B44" s="111" t="s">
        <v>12</v>
      </c>
      <c r="C44" s="92">
        <f>SUM(D44:G44)</f>
        <v>0</v>
      </c>
      <c r="D44" s="106">
        <v>0</v>
      </c>
      <c r="E44" s="106">
        <v>0</v>
      </c>
      <c r="F44" s="106">
        <v>0</v>
      </c>
      <c r="G44" s="112">
        <v>0</v>
      </c>
    </row>
    <row r="45" spans="1:7" ht="47.25">
      <c r="A45" s="90"/>
      <c r="B45" s="113" t="s">
        <v>554</v>
      </c>
      <c r="C45" s="97">
        <v>285.7</v>
      </c>
      <c r="D45" s="106">
        <v>0</v>
      </c>
      <c r="E45" s="106">
        <f>SUM(E46,E47,E48)</f>
        <v>0</v>
      </c>
      <c r="F45" s="106">
        <f>SUM(F46,F47,F48)</f>
        <v>0</v>
      </c>
      <c r="G45" s="106">
        <v>285.7</v>
      </c>
    </row>
    <row r="46" spans="1:7" ht="15.75">
      <c r="A46" s="95" t="s">
        <v>555</v>
      </c>
      <c r="B46" s="107" t="s">
        <v>10</v>
      </c>
      <c r="C46" s="92">
        <v>0</v>
      </c>
      <c r="D46" s="92">
        <v>0</v>
      </c>
      <c r="E46" s="108">
        <v>0</v>
      </c>
      <c r="F46" s="109">
        <v>0</v>
      </c>
      <c r="G46" s="108">
        <v>0</v>
      </c>
    </row>
    <row r="47" spans="1:7" ht="15.75">
      <c r="A47" s="90"/>
      <c r="B47" s="107" t="s">
        <v>11</v>
      </c>
      <c r="C47" s="92">
        <f aca="true" t="shared" si="1" ref="C47:C72">SUM(D47:G47)</f>
        <v>142.85</v>
      </c>
      <c r="D47" s="92">
        <v>0</v>
      </c>
      <c r="E47" s="108">
        <v>0</v>
      </c>
      <c r="F47" s="109">
        <v>0</v>
      </c>
      <c r="G47" s="108">
        <v>142.85</v>
      </c>
    </row>
    <row r="48" spans="1:7" ht="15.75">
      <c r="A48" s="90"/>
      <c r="B48" s="116" t="s">
        <v>556</v>
      </c>
      <c r="C48" s="92">
        <f t="shared" si="1"/>
        <v>142.85</v>
      </c>
      <c r="D48" s="106">
        <v>0</v>
      </c>
      <c r="E48" s="106">
        <v>0</v>
      </c>
      <c r="F48" s="106">
        <v>0</v>
      </c>
      <c r="G48" s="108">
        <v>142.85</v>
      </c>
    </row>
    <row r="49" spans="1:7" ht="47.25">
      <c r="A49" s="90"/>
      <c r="B49" s="113" t="s">
        <v>557</v>
      </c>
      <c r="C49" s="97">
        <v>57.14</v>
      </c>
      <c r="D49" s="106">
        <v>0</v>
      </c>
      <c r="E49" s="106">
        <f>SUM(E50,E51,E52)</f>
        <v>0</v>
      </c>
      <c r="F49" s="106">
        <f>SUM(F50,F52,F51)</f>
        <v>0</v>
      </c>
      <c r="G49" s="106">
        <f>SUM(G50,G51,G52)</f>
        <v>57.14</v>
      </c>
    </row>
    <row r="50" spans="1:7" ht="15.75">
      <c r="A50" s="95" t="s">
        <v>558</v>
      </c>
      <c r="B50" s="107" t="s">
        <v>10</v>
      </c>
      <c r="C50" s="92">
        <v>0</v>
      </c>
      <c r="D50" s="92">
        <v>0</v>
      </c>
      <c r="E50" s="108">
        <v>0</v>
      </c>
      <c r="F50" s="109">
        <v>0</v>
      </c>
      <c r="G50" s="108">
        <v>0</v>
      </c>
    </row>
    <row r="51" spans="1:7" ht="15.75">
      <c r="A51" s="90"/>
      <c r="B51" s="107" t="s">
        <v>11</v>
      </c>
      <c r="C51" s="92">
        <f t="shared" si="1"/>
        <v>28.57</v>
      </c>
      <c r="D51" s="92">
        <v>0</v>
      </c>
      <c r="E51" s="108">
        <v>0</v>
      </c>
      <c r="F51" s="109">
        <v>0</v>
      </c>
      <c r="G51" s="108">
        <v>28.57</v>
      </c>
    </row>
    <row r="52" spans="1:7" ht="15.75">
      <c r="A52" s="90"/>
      <c r="B52" s="111" t="s">
        <v>12</v>
      </c>
      <c r="C52" s="92">
        <f t="shared" si="1"/>
        <v>28.57</v>
      </c>
      <c r="D52" s="117">
        <v>0</v>
      </c>
      <c r="E52" s="117">
        <v>0</v>
      </c>
      <c r="F52" s="117">
        <v>0</v>
      </c>
      <c r="G52" s="108">
        <v>28.57</v>
      </c>
    </row>
    <row r="53" spans="1:7" ht="31.5">
      <c r="A53" s="90"/>
      <c r="B53" s="118" t="s">
        <v>559</v>
      </c>
      <c r="C53" s="97">
        <f t="shared" si="1"/>
        <v>0</v>
      </c>
      <c r="D53" s="98">
        <f>SUM(D54:D56)</f>
        <v>0</v>
      </c>
      <c r="E53" s="98">
        <f>SUM(E54:E56)</f>
        <v>0</v>
      </c>
      <c r="F53" s="98">
        <f>SUM(F54:F56)</f>
        <v>0</v>
      </c>
      <c r="G53" s="98">
        <f>SUM(G54:G56)</f>
        <v>0</v>
      </c>
    </row>
    <row r="54" spans="1:7" ht="15.75">
      <c r="A54" s="119"/>
      <c r="B54" s="107" t="s">
        <v>10</v>
      </c>
      <c r="C54" s="92">
        <f t="shared" si="1"/>
        <v>0</v>
      </c>
      <c r="D54" s="99">
        <f aca="true" t="shared" si="2" ref="D54:G56">D58+D62</f>
        <v>0</v>
      </c>
      <c r="E54" s="99">
        <f t="shared" si="2"/>
        <v>0</v>
      </c>
      <c r="F54" s="99">
        <f t="shared" si="2"/>
        <v>0</v>
      </c>
      <c r="G54" s="99">
        <f t="shared" si="2"/>
        <v>0</v>
      </c>
    </row>
    <row r="55" spans="1:7" ht="15.75">
      <c r="A55" s="111"/>
      <c r="B55" s="107" t="s">
        <v>11</v>
      </c>
      <c r="C55" s="92">
        <f t="shared" si="1"/>
        <v>0</v>
      </c>
      <c r="D55" s="99">
        <f t="shared" si="2"/>
        <v>0</v>
      </c>
      <c r="E55" s="99">
        <f t="shared" si="2"/>
        <v>0</v>
      </c>
      <c r="F55" s="99">
        <f t="shared" si="2"/>
        <v>0</v>
      </c>
      <c r="G55" s="99">
        <f t="shared" si="2"/>
        <v>0</v>
      </c>
    </row>
    <row r="56" spans="1:7" ht="15.75">
      <c r="A56" s="111"/>
      <c r="B56" s="111" t="s">
        <v>12</v>
      </c>
      <c r="C56" s="92">
        <f t="shared" si="1"/>
        <v>0</v>
      </c>
      <c r="D56" s="99">
        <f t="shared" si="2"/>
        <v>0</v>
      </c>
      <c r="E56" s="99">
        <f t="shared" si="2"/>
        <v>0</v>
      </c>
      <c r="F56" s="99">
        <f t="shared" si="2"/>
        <v>0</v>
      </c>
      <c r="G56" s="99">
        <f t="shared" si="2"/>
        <v>0</v>
      </c>
    </row>
    <row r="57" spans="1:7" ht="15.75">
      <c r="A57" s="111"/>
      <c r="B57" s="113" t="s">
        <v>560</v>
      </c>
      <c r="C57" s="97">
        <f t="shared" si="1"/>
        <v>0</v>
      </c>
      <c r="D57" s="106">
        <v>0</v>
      </c>
      <c r="E57" s="106">
        <f>SUM(E58,E60,E59)</f>
        <v>0</v>
      </c>
      <c r="F57" s="106">
        <f>SUM(F58,F60,F59)</f>
        <v>0</v>
      </c>
      <c r="G57" s="106">
        <f>SUM(G58,G59,G60)</f>
        <v>0</v>
      </c>
    </row>
    <row r="58" spans="1:7" ht="15.75">
      <c r="A58" s="95" t="s">
        <v>15</v>
      </c>
      <c r="B58" s="107" t="s">
        <v>10</v>
      </c>
      <c r="C58" s="92">
        <f t="shared" si="1"/>
        <v>0</v>
      </c>
      <c r="D58" s="92">
        <v>0</v>
      </c>
      <c r="E58" s="108">
        <v>0</v>
      </c>
      <c r="F58" s="109">
        <v>0</v>
      </c>
      <c r="G58" s="108">
        <v>0</v>
      </c>
    </row>
    <row r="59" spans="1:7" ht="15.75">
      <c r="A59" s="90"/>
      <c r="B59" s="107" t="s">
        <v>11</v>
      </c>
      <c r="C59" s="92">
        <f t="shared" si="1"/>
        <v>0</v>
      </c>
      <c r="D59" s="92">
        <v>0</v>
      </c>
      <c r="E59" s="108">
        <v>0</v>
      </c>
      <c r="F59" s="109">
        <v>0</v>
      </c>
      <c r="G59" s="108">
        <v>0</v>
      </c>
    </row>
    <row r="60" spans="1:7" ht="15.75">
      <c r="A60" s="90"/>
      <c r="B60" s="111" t="s">
        <v>12</v>
      </c>
      <c r="C60" s="92">
        <f t="shared" si="1"/>
        <v>0</v>
      </c>
      <c r="D60" s="92">
        <v>0</v>
      </c>
      <c r="E60" s="108">
        <v>0</v>
      </c>
      <c r="F60" s="109">
        <v>0</v>
      </c>
      <c r="G60" s="108">
        <v>0</v>
      </c>
    </row>
    <row r="61" spans="1:7" ht="31.5">
      <c r="A61" s="90"/>
      <c r="B61" s="113" t="s">
        <v>561</v>
      </c>
      <c r="C61" s="97">
        <f t="shared" si="1"/>
        <v>0</v>
      </c>
      <c r="D61" s="106">
        <v>0</v>
      </c>
      <c r="E61" s="106">
        <f>SUM(E62,E63,E64)</f>
        <v>0</v>
      </c>
      <c r="F61" s="106">
        <f>SUM(F62,F63,F64)</f>
        <v>0</v>
      </c>
      <c r="G61" s="106">
        <f>SUM(G62,G63,G64)</f>
        <v>0</v>
      </c>
    </row>
    <row r="62" spans="1:7" ht="15.75">
      <c r="A62" s="95" t="s">
        <v>29</v>
      </c>
      <c r="B62" s="107" t="s">
        <v>10</v>
      </c>
      <c r="C62" s="92">
        <f t="shared" si="1"/>
        <v>0</v>
      </c>
      <c r="D62" s="92">
        <v>0</v>
      </c>
      <c r="E62" s="108">
        <v>0</v>
      </c>
      <c r="F62" s="109">
        <v>0</v>
      </c>
      <c r="G62" s="108">
        <v>0</v>
      </c>
    </row>
    <row r="63" spans="1:7" ht="15.75">
      <c r="A63" s="90"/>
      <c r="B63" s="107" t="s">
        <v>11</v>
      </c>
      <c r="C63" s="92">
        <f t="shared" si="1"/>
        <v>0</v>
      </c>
      <c r="D63" s="92">
        <v>0</v>
      </c>
      <c r="E63" s="108">
        <v>0</v>
      </c>
      <c r="F63" s="109">
        <v>0</v>
      </c>
      <c r="G63" s="108">
        <v>0</v>
      </c>
    </row>
    <row r="64" spans="1:7" ht="15.75">
      <c r="A64" s="90"/>
      <c r="B64" s="111" t="s">
        <v>12</v>
      </c>
      <c r="C64" s="92">
        <f t="shared" si="1"/>
        <v>0</v>
      </c>
      <c r="D64" s="120">
        <v>0</v>
      </c>
      <c r="E64" s="120">
        <v>0</v>
      </c>
      <c r="F64" s="120">
        <v>0</v>
      </c>
      <c r="G64" s="120">
        <v>0</v>
      </c>
    </row>
    <row r="65" spans="1:7" ht="31.5">
      <c r="A65" s="90"/>
      <c r="B65" s="118" t="s">
        <v>562</v>
      </c>
      <c r="C65" s="97">
        <f t="shared" si="1"/>
        <v>1400</v>
      </c>
      <c r="D65" s="98">
        <f>SUM(D66:D68)</f>
        <v>0</v>
      </c>
      <c r="E65" s="98">
        <f>SUM(E66:E68)</f>
        <v>1200</v>
      </c>
      <c r="F65" s="98">
        <f>SUM(F66:F68)</f>
        <v>200</v>
      </c>
      <c r="G65" s="98">
        <f>SUM(G66:G68)</f>
        <v>0</v>
      </c>
    </row>
    <row r="66" spans="1:7" ht="15.75">
      <c r="A66" s="119"/>
      <c r="B66" s="107" t="s">
        <v>10</v>
      </c>
      <c r="C66" s="92">
        <f>SUM(C70,C74,C78)</f>
        <v>0</v>
      </c>
      <c r="D66" s="99">
        <f aca="true" t="shared" si="3" ref="D66:G68">D70+D74+D78</f>
        <v>0</v>
      </c>
      <c r="E66" s="99">
        <v>0</v>
      </c>
      <c r="F66" s="99">
        <f t="shared" si="3"/>
        <v>0</v>
      </c>
      <c r="G66" s="99">
        <f t="shared" si="3"/>
        <v>0</v>
      </c>
    </row>
    <row r="67" spans="1:7" ht="15.75">
      <c r="A67" s="111"/>
      <c r="B67" s="107" t="s">
        <v>11</v>
      </c>
      <c r="C67" s="92">
        <f>SUM(C71,C75,C79)</f>
        <v>1200</v>
      </c>
      <c r="D67" s="99">
        <f t="shared" si="3"/>
        <v>0</v>
      </c>
      <c r="E67" s="99">
        <f t="shared" si="3"/>
        <v>1200</v>
      </c>
      <c r="F67" s="99">
        <f t="shared" si="3"/>
        <v>0</v>
      </c>
      <c r="G67" s="99">
        <f t="shared" si="3"/>
        <v>0</v>
      </c>
    </row>
    <row r="68" spans="1:7" ht="15.75">
      <c r="A68" s="111"/>
      <c r="B68" s="111" t="s">
        <v>12</v>
      </c>
      <c r="C68" s="92">
        <f t="shared" si="1"/>
        <v>200</v>
      </c>
      <c r="D68" s="99">
        <f t="shared" si="3"/>
        <v>0</v>
      </c>
      <c r="E68" s="99">
        <f t="shared" si="3"/>
        <v>0</v>
      </c>
      <c r="F68" s="99">
        <f t="shared" si="3"/>
        <v>200</v>
      </c>
      <c r="G68" s="99">
        <f t="shared" si="3"/>
        <v>0</v>
      </c>
    </row>
    <row r="69" spans="1:7" ht="47.25">
      <c r="A69" s="111"/>
      <c r="B69" s="113" t="s">
        <v>563</v>
      </c>
      <c r="C69" s="97">
        <f t="shared" si="1"/>
        <v>0</v>
      </c>
      <c r="D69" s="106">
        <v>0</v>
      </c>
      <c r="E69" s="106">
        <f>SUM(E70,E71,E72)</f>
        <v>0</v>
      </c>
      <c r="F69" s="106">
        <f>SUM(F70,F71,F72)</f>
        <v>0</v>
      </c>
      <c r="G69" s="106">
        <f>SUM(G70,G71,G72)</f>
        <v>0</v>
      </c>
    </row>
    <row r="70" spans="1:7" ht="15.75">
      <c r="A70" s="95" t="s">
        <v>564</v>
      </c>
      <c r="B70" s="107" t="s">
        <v>10</v>
      </c>
      <c r="C70" s="92">
        <f t="shared" si="1"/>
        <v>0</v>
      </c>
      <c r="D70" s="92">
        <v>0</v>
      </c>
      <c r="E70" s="108">
        <v>0</v>
      </c>
      <c r="F70" s="109">
        <v>0</v>
      </c>
      <c r="G70" s="108">
        <v>0</v>
      </c>
    </row>
    <row r="71" spans="1:7" ht="15.75">
      <c r="A71" s="90"/>
      <c r="B71" s="107" t="s">
        <v>11</v>
      </c>
      <c r="C71" s="92">
        <v>0</v>
      </c>
      <c r="D71" s="92">
        <v>0</v>
      </c>
      <c r="E71" s="108">
        <v>0</v>
      </c>
      <c r="F71" s="109">
        <v>0</v>
      </c>
      <c r="G71" s="108">
        <v>0</v>
      </c>
    </row>
    <row r="72" spans="1:7" ht="15.75">
      <c r="A72" s="90"/>
      <c r="B72" s="111" t="s">
        <v>12</v>
      </c>
      <c r="C72" s="92">
        <f t="shared" si="1"/>
        <v>0</v>
      </c>
      <c r="D72" s="92">
        <v>0</v>
      </c>
      <c r="E72" s="108">
        <v>0</v>
      </c>
      <c r="F72" s="109">
        <v>0</v>
      </c>
      <c r="G72" s="108">
        <v>0</v>
      </c>
    </row>
    <row r="73" spans="1:7" ht="47.25">
      <c r="A73" s="90"/>
      <c r="B73" s="113" t="s">
        <v>565</v>
      </c>
      <c r="C73" s="97">
        <v>1400</v>
      </c>
      <c r="D73" s="106">
        <v>0</v>
      </c>
      <c r="E73" s="106">
        <f>SUM(E74,E75,E76)</f>
        <v>1200</v>
      </c>
      <c r="F73" s="106">
        <v>200</v>
      </c>
      <c r="G73" s="106">
        <f>SUM(G74,G75,G76)</f>
        <v>0</v>
      </c>
    </row>
    <row r="74" spans="1:7" ht="15.75">
      <c r="A74" s="95" t="s">
        <v>566</v>
      </c>
      <c r="B74" s="107" t="s">
        <v>10</v>
      </c>
      <c r="C74" s="92">
        <v>0</v>
      </c>
      <c r="D74" s="92">
        <v>0</v>
      </c>
      <c r="E74" s="108">
        <v>0</v>
      </c>
      <c r="F74" s="109">
        <v>0</v>
      </c>
      <c r="G74" s="108">
        <v>0</v>
      </c>
    </row>
    <row r="75" spans="1:7" ht="15.75">
      <c r="A75" s="90"/>
      <c r="B75" s="107" t="s">
        <v>11</v>
      </c>
      <c r="C75" s="92">
        <f>SUM(D75:G75)</f>
        <v>1200</v>
      </c>
      <c r="D75" s="92">
        <v>0</v>
      </c>
      <c r="E75" s="108">
        <v>1200</v>
      </c>
      <c r="F75" s="109">
        <v>0</v>
      </c>
      <c r="G75" s="108">
        <v>0</v>
      </c>
    </row>
    <row r="76" spans="1:7" ht="15.75">
      <c r="A76" s="90"/>
      <c r="B76" s="116" t="s">
        <v>12</v>
      </c>
      <c r="C76" s="92">
        <v>200</v>
      </c>
      <c r="D76" s="106">
        <v>0</v>
      </c>
      <c r="E76" s="112">
        <v>0</v>
      </c>
      <c r="F76" s="109">
        <v>200</v>
      </c>
      <c r="G76" s="108">
        <v>0</v>
      </c>
    </row>
    <row r="77" spans="1:7" ht="47.25">
      <c r="A77" s="90"/>
      <c r="B77" s="113" t="s">
        <v>567</v>
      </c>
      <c r="C77" s="97">
        <f>SUM(D77:G77)</f>
        <v>0</v>
      </c>
      <c r="D77" s="106">
        <v>0</v>
      </c>
      <c r="E77" s="106">
        <f>SUM(E78,E79,E80)</f>
        <v>0</v>
      </c>
      <c r="F77" s="106">
        <f>SUM(F78,F79,F80)</f>
        <v>0</v>
      </c>
      <c r="G77" s="106">
        <f>SUM(G78,G79,G80)</f>
        <v>0</v>
      </c>
    </row>
    <row r="78" spans="1:7" ht="15.75">
      <c r="A78" s="95" t="s">
        <v>506</v>
      </c>
      <c r="B78" s="107" t="s">
        <v>10</v>
      </c>
      <c r="C78" s="92">
        <f>SUM(D78:G78)</f>
        <v>0</v>
      </c>
      <c r="D78" s="92">
        <v>0</v>
      </c>
      <c r="E78" s="108">
        <v>0</v>
      </c>
      <c r="F78" s="108">
        <v>0</v>
      </c>
      <c r="G78" s="108">
        <v>0</v>
      </c>
    </row>
    <row r="79" spans="1:7" ht="15.75">
      <c r="A79" s="90"/>
      <c r="B79" s="107" t="s">
        <v>11</v>
      </c>
      <c r="C79" s="92">
        <f>SUM(D79:G79)</f>
        <v>0</v>
      </c>
      <c r="D79" s="92">
        <v>0</v>
      </c>
      <c r="E79" s="108">
        <v>0</v>
      </c>
      <c r="F79" s="109">
        <v>0</v>
      </c>
      <c r="G79" s="108">
        <v>0</v>
      </c>
    </row>
    <row r="80" spans="1:7" ht="15.75">
      <c r="A80" s="90"/>
      <c r="B80" s="111" t="s">
        <v>12</v>
      </c>
      <c r="C80" s="92">
        <f>SUM(D80:G80)</f>
        <v>0</v>
      </c>
      <c r="D80" s="92">
        <v>0</v>
      </c>
      <c r="E80" s="108">
        <v>0</v>
      </c>
      <c r="F80" s="109">
        <v>0</v>
      </c>
      <c r="G80" s="108">
        <v>0</v>
      </c>
    </row>
    <row r="81" spans="1:7" ht="31.5">
      <c r="A81" s="90"/>
      <c r="B81" s="118" t="s">
        <v>568</v>
      </c>
      <c r="C81" s="97">
        <v>152.81</v>
      </c>
      <c r="D81" s="98">
        <v>0</v>
      </c>
      <c r="E81" s="98">
        <v>11.42</v>
      </c>
      <c r="F81" s="98">
        <v>141.39</v>
      </c>
      <c r="G81" s="98">
        <v>0</v>
      </c>
    </row>
    <row r="82" spans="1:7" ht="15.75">
      <c r="A82" s="119"/>
      <c r="B82" s="107" t="s">
        <v>10</v>
      </c>
      <c r="C82" s="92">
        <f>SUM(C86,C90,C94,C98,C102)</f>
        <v>81.39</v>
      </c>
      <c r="D82" s="99">
        <v>0</v>
      </c>
      <c r="E82" s="99">
        <v>0</v>
      </c>
      <c r="F82" s="99">
        <v>21.39</v>
      </c>
      <c r="G82" s="99">
        <v>0</v>
      </c>
    </row>
    <row r="83" spans="1:7" ht="15.75">
      <c r="A83" s="111"/>
      <c r="B83" s="107" t="s">
        <v>11</v>
      </c>
      <c r="C83" s="92">
        <f>SUM(C87,C91,C99,C103)</f>
        <v>65.71</v>
      </c>
      <c r="D83" s="99">
        <f aca="true" t="shared" si="4" ref="D83:G84">D87+D91+D94+D99+D103</f>
        <v>0</v>
      </c>
      <c r="E83" s="99">
        <f t="shared" si="4"/>
        <v>5.71</v>
      </c>
      <c r="F83" s="99">
        <f t="shared" si="4"/>
        <v>60</v>
      </c>
      <c r="G83" s="99">
        <f t="shared" si="4"/>
        <v>0</v>
      </c>
    </row>
    <row r="84" spans="1:7" ht="15.75">
      <c r="A84" s="111"/>
      <c r="B84" s="116" t="s">
        <v>12</v>
      </c>
      <c r="C84" s="92">
        <f aca="true" t="shared" si="5" ref="C84:C95">SUM(D84:G84)</f>
        <v>65.71</v>
      </c>
      <c r="D84" s="99">
        <f t="shared" si="4"/>
        <v>0</v>
      </c>
      <c r="E84" s="99">
        <f t="shared" si="4"/>
        <v>5.71</v>
      </c>
      <c r="F84" s="99">
        <f t="shared" si="4"/>
        <v>60</v>
      </c>
      <c r="G84" s="99">
        <f t="shared" si="4"/>
        <v>0</v>
      </c>
    </row>
    <row r="85" spans="1:7" ht="63">
      <c r="A85" s="111"/>
      <c r="B85" s="113" t="s">
        <v>569</v>
      </c>
      <c r="C85" s="97">
        <v>0</v>
      </c>
      <c r="D85" s="106">
        <v>0</v>
      </c>
      <c r="E85" s="106">
        <v>0</v>
      </c>
      <c r="F85" s="106">
        <v>0</v>
      </c>
      <c r="G85" s="106">
        <f>SUM(G86,G87,G88)</f>
        <v>0</v>
      </c>
    </row>
    <row r="86" spans="1:7" ht="15.75">
      <c r="A86" s="95" t="s">
        <v>570</v>
      </c>
      <c r="B86" s="107" t="s">
        <v>10</v>
      </c>
      <c r="C86" s="92">
        <v>0</v>
      </c>
      <c r="D86" s="92">
        <v>0</v>
      </c>
      <c r="E86" s="108">
        <v>0</v>
      </c>
      <c r="F86" s="108">
        <v>0</v>
      </c>
      <c r="G86" s="108">
        <v>0</v>
      </c>
    </row>
    <row r="87" spans="1:7" ht="15.75">
      <c r="A87" s="90"/>
      <c r="B87" s="107" t="s">
        <v>11</v>
      </c>
      <c r="C87" s="92">
        <v>0</v>
      </c>
      <c r="D87" s="92">
        <v>0</v>
      </c>
      <c r="E87" s="108">
        <v>0</v>
      </c>
      <c r="F87" s="109">
        <v>0</v>
      </c>
      <c r="G87" s="108">
        <v>0</v>
      </c>
    </row>
    <row r="88" spans="1:7" ht="15.75">
      <c r="A88" s="90"/>
      <c r="B88" s="111" t="s">
        <v>12</v>
      </c>
      <c r="C88" s="92">
        <v>0</v>
      </c>
      <c r="D88" s="117">
        <v>0</v>
      </c>
      <c r="E88" s="117">
        <v>0</v>
      </c>
      <c r="F88" s="121">
        <v>0</v>
      </c>
      <c r="G88" s="108">
        <v>0</v>
      </c>
    </row>
    <row r="89" spans="1:7" ht="31.5">
      <c r="A89" s="90"/>
      <c r="B89" s="113" t="s">
        <v>571</v>
      </c>
      <c r="C89" s="97">
        <f t="shared" si="5"/>
        <v>0</v>
      </c>
      <c r="D89" s="106">
        <v>0</v>
      </c>
      <c r="E89" s="106">
        <f>SUM(E90,E92,E91)</f>
        <v>0</v>
      </c>
      <c r="F89" s="106">
        <f>SUM(F90,F91,F92)</f>
        <v>0</v>
      </c>
      <c r="G89" s="106">
        <f>SUM(G90,G91,G92)</f>
        <v>0</v>
      </c>
    </row>
    <row r="90" spans="1:7" ht="15.75">
      <c r="A90" s="95" t="s">
        <v>572</v>
      </c>
      <c r="B90" s="107" t="s">
        <v>10</v>
      </c>
      <c r="C90" s="92">
        <f t="shared" si="5"/>
        <v>0</v>
      </c>
      <c r="D90" s="92">
        <v>0</v>
      </c>
      <c r="E90" s="108">
        <v>0</v>
      </c>
      <c r="F90" s="108">
        <v>0</v>
      </c>
      <c r="G90" s="108">
        <v>0</v>
      </c>
    </row>
    <row r="91" spans="1:7" ht="15.75">
      <c r="A91" s="90"/>
      <c r="B91" s="107" t="s">
        <v>11</v>
      </c>
      <c r="C91" s="92">
        <f t="shared" si="5"/>
        <v>0</v>
      </c>
      <c r="D91" s="92">
        <v>0</v>
      </c>
      <c r="E91" s="108">
        <v>0</v>
      </c>
      <c r="F91" s="108">
        <v>0</v>
      </c>
      <c r="G91" s="108">
        <v>0</v>
      </c>
    </row>
    <row r="92" spans="1:7" ht="15.75">
      <c r="A92" s="90"/>
      <c r="B92" s="111" t="s">
        <v>12</v>
      </c>
      <c r="C92" s="92">
        <f t="shared" si="5"/>
        <v>0</v>
      </c>
      <c r="D92" s="122">
        <v>0</v>
      </c>
      <c r="E92" s="122">
        <v>0</v>
      </c>
      <c r="F92" s="123">
        <v>0</v>
      </c>
      <c r="G92" s="108">
        <v>0</v>
      </c>
    </row>
    <row r="93" spans="1:7" ht="31.5">
      <c r="A93" s="90"/>
      <c r="B93" s="113" t="s">
        <v>573</v>
      </c>
      <c r="C93" s="97">
        <v>0</v>
      </c>
      <c r="D93" s="106">
        <v>0</v>
      </c>
      <c r="E93" s="106">
        <v>0</v>
      </c>
      <c r="F93" s="106">
        <v>0</v>
      </c>
      <c r="G93" s="106">
        <v>0</v>
      </c>
    </row>
    <row r="94" spans="1:7" ht="15.75">
      <c r="A94" s="90"/>
      <c r="B94" s="107" t="s">
        <v>10</v>
      </c>
      <c r="C94" s="92">
        <f t="shared" si="5"/>
        <v>0</v>
      </c>
      <c r="D94" s="92">
        <v>0</v>
      </c>
      <c r="E94" s="108">
        <v>0</v>
      </c>
      <c r="F94" s="109">
        <v>0</v>
      </c>
      <c r="G94" s="108">
        <v>0</v>
      </c>
    </row>
    <row r="95" spans="1:7" ht="15.75">
      <c r="A95" s="90"/>
      <c r="B95" s="107" t="s">
        <v>11</v>
      </c>
      <c r="C95" s="92">
        <f t="shared" si="5"/>
        <v>0</v>
      </c>
      <c r="D95" s="92">
        <v>0</v>
      </c>
      <c r="E95" s="108">
        <v>0</v>
      </c>
      <c r="F95" s="109">
        <v>0</v>
      </c>
      <c r="G95" s="108">
        <v>0</v>
      </c>
    </row>
    <row r="96" spans="1:7" ht="15.75">
      <c r="A96" s="90"/>
      <c r="B96" s="107" t="s">
        <v>12</v>
      </c>
      <c r="C96" s="92">
        <v>0</v>
      </c>
      <c r="D96" s="92">
        <v>0</v>
      </c>
      <c r="E96" s="108">
        <v>0</v>
      </c>
      <c r="F96" s="109">
        <v>0</v>
      </c>
      <c r="G96" s="108">
        <v>0</v>
      </c>
    </row>
    <row r="97" spans="1:7" ht="31.5">
      <c r="A97" s="90"/>
      <c r="B97" s="113" t="s">
        <v>574</v>
      </c>
      <c r="C97" s="97">
        <v>152.81</v>
      </c>
      <c r="D97" s="106">
        <v>0</v>
      </c>
      <c r="E97" s="106">
        <v>11.42</v>
      </c>
      <c r="F97" s="106">
        <v>141.39</v>
      </c>
      <c r="G97" s="106">
        <f>SUM(G98,G99,G100)</f>
        <v>0</v>
      </c>
    </row>
    <row r="98" spans="1:7" ht="15.75">
      <c r="A98" s="95" t="s">
        <v>575</v>
      </c>
      <c r="B98" s="107" t="s">
        <v>10</v>
      </c>
      <c r="C98" s="92">
        <v>81.39</v>
      </c>
      <c r="D98" s="92">
        <v>0</v>
      </c>
      <c r="E98" s="108">
        <v>0</v>
      </c>
      <c r="F98" s="108">
        <v>81.39</v>
      </c>
      <c r="G98" s="108">
        <v>0</v>
      </c>
    </row>
    <row r="99" spans="1:7" ht="15.75">
      <c r="A99" s="90"/>
      <c r="B99" s="107" t="s">
        <v>11</v>
      </c>
      <c r="C99" s="92">
        <f aca="true" t="shared" si="6" ref="C99:C104">SUM(D99:G99)</f>
        <v>65.71</v>
      </c>
      <c r="D99" s="92">
        <v>0</v>
      </c>
      <c r="E99" s="108">
        <v>5.71</v>
      </c>
      <c r="F99" s="108">
        <v>60</v>
      </c>
      <c r="G99" s="108">
        <v>0</v>
      </c>
    </row>
    <row r="100" spans="1:7" ht="15.75">
      <c r="A100" s="90"/>
      <c r="B100" s="107" t="s">
        <v>12</v>
      </c>
      <c r="C100" s="92">
        <f t="shared" si="6"/>
        <v>65.71</v>
      </c>
      <c r="D100" s="117">
        <v>0</v>
      </c>
      <c r="E100" s="108">
        <v>5.71</v>
      </c>
      <c r="F100" s="108">
        <v>60</v>
      </c>
      <c r="G100" s="108">
        <v>0</v>
      </c>
    </row>
    <row r="101" spans="1:7" ht="31.5">
      <c r="A101" s="90"/>
      <c r="B101" s="113" t="s">
        <v>576</v>
      </c>
      <c r="C101" s="97">
        <f t="shared" si="6"/>
        <v>0</v>
      </c>
      <c r="D101" s="106">
        <v>0</v>
      </c>
      <c r="E101" s="106">
        <f>SUM(E102,E103,E104)</f>
        <v>0</v>
      </c>
      <c r="F101" s="106">
        <f>SUM(F102,F103,F104)</f>
        <v>0</v>
      </c>
      <c r="G101" s="106">
        <v>0</v>
      </c>
    </row>
    <row r="102" spans="1:7" ht="15.75">
      <c r="A102" s="95" t="s">
        <v>577</v>
      </c>
      <c r="B102" s="107" t="s">
        <v>10</v>
      </c>
      <c r="C102" s="92">
        <f t="shared" si="6"/>
        <v>0</v>
      </c>
      <c r="D102" s="92">
        <v>0</v>
      </c>
      <c r="E102" s="108">
        <v>0</v>
      </c>
      <c r="F102" s="108">
        <v>0</v>
      </c>
      <c r="G102" s="108">
        <v>0</v>
      </c>
    </row>
    <row r="103" spans="1:7" ht="15.75">
      <c r="A103" s="90"/>
      <c r="B103" s="107" t="s">
        <v>11</v>
      </c>
      <c r="C103" s="92">
        <f t="shared" si="6"/>
        <v>0</v>
      </c>
      <c r="D103" s="92">
        <v>0</v>
      </c>
      <c r="E103" s="108">
        <v>0</v>
      </c>
      <c r="F103" s="109">
        <v>0</v>
      </c>
      <c r="G103" s="108">
        <v>0</v>
      </c>
    </row>
    <row r="104" spans="1:7" ht="15.75">
      <c r="A104" s="90"/>
      <c r="B104" s="107" t="s">
        <v>12</v>
      </c>
      <c r="C104" s="92">
        <f t="shared" si="6"/>
        <v>0</v>
      </c>
      <c r="D104" s="121">
        <v>0</v>
      </c>
      <c r="E104" s="108">
        <v>0</v>
      </c>
      <c r="F104" s="109">
        <v>0</v>
      </c>
      <c r="G104" s="108">
        <v>0</v>
      </c>
    </row>
    <row r="105" spans="1:7" ht="31.5">
      <c r="A105" s="90"/>
      <c r="B105" s="118" t="s">
        <v>578</v>
      </c>
      <c r="C105" s="97">
        <v>2000</v>
      </c>
      <c r="D105" s="98">
        <f>SUM(D106:D108)</f>
        <v>0</v>
      </c>
      <c r="E105" s="98">
        <v>2000</v>
      </c>
      <c r="F105" s="98">
        <f>SUM(F106:F108)</f>
        <v>0</v>
      </c>
      <c r="G105" s="98">
        <f>SUM(G106:G108)</f>
        <v>0</v>
      </c>
    </row>
    <row r="106" spans="1:7" ht="15.75">
      <c r="A106" s="119"/>
      <c r="B106" s="124" t="s">
        <v>579</v>
      </c>
      <c r="C106" s="92">
        <v>2000</v>
      </c>
      <c r="D106" s="106">
        <v>0</v>
      </c>
      <c r="E106" s="106">
        <f>SUM(E107,E108,E109)</f>
        <v>2000</v>
      </c>
      <c r="F106" s="106">
        <v>0</v>
      </c>
      <c r="G106" s="106">
        <f>SUM(G107,G108,G109)</f>
        <v>0</v>
      </c>
    </row>
    <row r="107" spans="1:7" ht="15.75">
      <c r="A107" s="95" t="s">
        <v>580</v>
      </c>
      <c r="B107" s="107" t="s">
        <v>10</v>
      </c>
      <c r="C107" s="92">
        <v>0</v>
      </c>
      <c r="D107" s="92">
        <v>0</v>
      </c>
      <c r="E107" s="108">
        <v>0</v>
      </c>
      <c r="F107" s="109">
        <v>0</v>
      </c>
      <c r="G107" s="108">
        <v>0</v>
      </c>
    </row>
    <row r="108" spans="1:7" ht="15.75">
      <c r="A108" s="90"/>
      <c r="B108" s="107" t="s">
        <v>11</v>
      </c>
      <c r="C108" s="92">
        <f aca="true" t="shared" si="7" ref="C108:C113">SUM(D108:G108)</f>
        <v>1000</v>
      </c>
      <c r="D108" s="92">
        <v>0</v>
      </c>
      <c r="E108" s="108">
        <v>1000</v>
      </c>
      <c r="F108" s="109">
        <v>0</v>
      </c>
      <c r="G108" s="108">
        <v>0</v>
      </c>
    </row>
    <row r="109" spans="1:7" ht="15.75">
      <c r="A109" s="90"/>
      <c r="B109" s="111" t="s">
        <v>12</v>
      </c>
      <c r="C109" s="92">
        <f t="shared" si="7"/>
        <v>1000</v>
      </c>
      <c r="D109" s="117">
        <v>0</v>
      </c>
      <c r="E109" s="108">
        <v>1000</v>
      </c>
      <c r="F109" s="109">
        <v>0</v>
      </c>
      <c r="G109" s="108">
        <v>0</v>
      </c>
    </row>
    <row r="110" spans="1:7" ht="15.75">
      <c r="A110" s="90"/>
      <c r="B110" s="125" t="s">
        <v>581</v>
      </c>
      <c r="C110" s="97">
        <f t="shared" si="7"/>
        <v>0</v>
      </c>
      <c r="D110" s="98">
        <f>SUM(D111:D113)</f>
        <v>0</v>
      </c>
      <c r="E110" s="98">
        <f>SUM(E111:E113)</f>
        <v>0</v>
      </c>
      <c r="F110" s="98">
        <f>SUM(F111:F113)</f>
        <v>0</v>
      </c>
      <c r="G110" s="98">
        <f>SUM(G111:G113)</f>
        <v>0</v>
      </c>
    </row>
    <row r="111" spans="1:7" ht="15.75">
      <c r="A111" s="119"/>
      <c r="B111" s="107" t="s">
        <v>10</v>
      </c>
      <c r="C111" s="92">
        <f t="shared" si="7"/>
        <v>0</v>
      </c>
      <c r="D111" s="99">
        <f aca="true" t="shared" si="8" ref="D111:G113">D115+D119</f>
        <v>0</v>
      </c>
      <c r="E111" s="99">
        <f t="shared" si="8"/>
        <v>0</v>
      </c>
      <c r="F111" s="99">
        <f t="shared" si="8"/>
        <v>0</v>
      </c>
      <c r="G111" s="99">
        <f t="shared" si="8"/>
        <v>0</v>
      </c>
    </row>
    <row r="112" spans="1:7" ht="15.75">
      <c r="A112" s="111"/>
      <c r="B112" s="107" t="s">
        <v>11</v>
      </c>
      <c r="C112" s="92">
        <f t="shared" si="7"/>
        <v>0</v>
      </c>
      <c r="D112" s="99">
        <f t="shared" si="8"/>
        <v>0</v>
      </c>
      <c r="E112" s="99">
        <f t="shared" si="8"/>
        <v>0</v>
      </c>
      <c r="F112" s="99">
        <f t="shared" si="8"/>
        <v>0</v>
      </c>
      <c r="G112" s="99">
        <f t="shared" si="8"/>
        <v>0</v>
      </c>
    </row>
    <row r="113" spans="1:7" ht="15.75">
      <c r="A113" s="111"/>
      <c r="B113" s="111" t="s">
        <v>12</v>
      </c>
      <c r="C113" s="92">
        <f t="shared" si="7"/>
        <v>0</v>
      </c>
      <c r="D113" s="99">
        <f t="shared" si="8"/>
        <v>0</v>
      </c>
      <c r="E113" s="99">
        <f t="shared" si="8"/>
        <v>0</v>
      </c>
      <c r="F113" s="99">
        <f t="shared" si="8"/>
        <v>0</v>
      </c>
      <c r="G113" s="99">
        <f t="shared" si="8"/>
        <v>0</v>
      </c>
    </row>
    <row r="114" spans="1:7" ht="15.75">
      <c r="A114" s="119"/>
      <c r="B114" s="125" t="s">
        <v>582</v>
      </c>
      <c r="C114" s="126">
        <f>SUM(C115,C116,C117)</f>
        <v>0</v>
      </c>
      <c r="D114" s="126">
        <f>SUM(D115,D116,D117)</f>
        <v>0</v>
      </c>
      <c r="E114" s="126">
        <f>SUM(E115,E116,E117)</f>
        <v>0</v>
      </c>
      <c r="F114" s="126">
        <f>SUM(F115,F116,F117)</f>
        <v>0</v>
      </c>
      <c r="G114" s="126">
        <f>SUM(G115,G116,G117)</f>
        <v>0</v>
      </c>
    </row>
    <row r="115" spans="1:7" ht="15.75">
      <c r="A115" s="95" t="s">
        <v>583</v>
      </c>
      <c r="B115" s="107" t="s">
        <v>10</v>
      </c>
      <c r="C115" s="92">
        <f aca="true" t="shared" si="9" ref="C115:C121">SUM(D115:G115)</f>
        <v>0</v>
      </c>
      <c r="D115" s="92">
        <v>0</v>
      </c>
      <c r="E115" s="108">
        <v>0</v>
      </c>
      <c r="F115" s="109">
        <v>0</v>
      </c>
      <c r="G115" s="108">
        <v>0</v>
      </c>
    </row>
    <row r="116" spans="1:7" ht="15.75">
      <c r="A116" s="90"/>
      <c r="B116" s="107" t="s">
        <v>11</v>
      </c>
      <c r="C116" s="92">
        <f t="shared" si="9"/>
        <v>0</v>
      </c>
      <c r="D116" s="92">
        <v>0</v>
      </c>
      <c r="E116" s="108">
        <v>0</v>
      </c>
      <c r="F116" s="109">
        <v>0</v>
      </c>
      <c r="G116" s="108">
        <v>0</v>
      </c>
    </row>
    <row r="117" spans="1:7" ht="15.75">
      <c r="A117" s="90"/>
      <c r="B117" s="107" t="s">
        <v>12</v>
      </c>
      <c r="C117" s="92">
        <f t="shared" si="9"/>
        <v>0</v>
      </c>
      <c r="D117" s="92">
        <v>0</v>
      </c>
      <c r="E117" s="108">
        <v>0</v>
      </c>
      <c r="F117" s="109">
        <v>0</v>
      </c>
      <c r="G117" s="108">
        <v>0</v>
      </c>
    </row>
    <row r="118" spans="1:7" ht="31.5">
      <c r="A118" s="90"/>
      <c r="B118" s="127" t="s">
        <v>584</v>
      </c>
      <c r="C118" s="92">
        <f t="shared" si="9"/>
        <v>0</v>
      </c>
      <c r="D118" s="106">
        <v>0</v>
      </c>
      <c r="E118" s="106">
        <f>SUM(E119,E120,E121)</f>
        <v>0</v>
      </c>
      <c r="F118" s="106">
        <f>SUM(F119,F120,F121)</f>
        <v>0</v>
      </c>
      <c r="G118" s="106">
        <f>SUM(G119,G120,G121)</f>
        <v>0</v>
      </c>
    </row>
    <row r="119" spans="1:7" ht="15.75">
      <c r="A119" s="95" t="s">
        <v>585</v>
      </c>
      <c r="B119" s="107" t="s">
        <v>10</v>
      </c>
      <c r="C119" s="92">
        <f t="shared" si="9"/>
        <v>0</v>
      </c>
      <c r="D119" s="92">
        <v>0</v>
      </c>
      <c r="E119" s="108">
        <v>0</v>
      </c>
      <c r="F119" s="109">
        <v>0</v>
      </c>
      <c r="G119" s="108">
        <v>0</v>
      </c>
    </row>
    <row r="120" spans="1:7" ht="15.75">
      <c r="A120" s="90"/>
      <c r="B120" s="107" t="s">
        <v>11</v>
      </c>
      <c r="C120" s="92">
        <f t="shared" si="9"/>
        <v>0</v>
      </c>
      <c r="D120" s="92">
        <v>0</v>
      </c>
      <c r="E120" s="108">
        <v>0</v>
      </c>
      <c r="F120" s="109">
        <v>0</v>
      </c>
      <c r="G120" s="108">
        <v>0</v>
      </c>
    </row>
    <row r="121" spans="1:7" ht="15.75">
      <c r="A121" s="90"/>
      <c r="B121" s="107" t="s">
        <v>12</v>
      </c>
      <c r="C121" s="92">
        <f t="shared" si="9"/>
        <v>0</v>
      </c>
      <c r="D121" s="92">
        <v>0</v>
      </c>
      <c r="E121" s="108">
        <v>0</v>
      </c>
      <c r="F121" s="109">
        <v>0</v>
      </c>
      <c r="G121" s="108">
        <v>0</v>
      </c>
    </row>
    <row r="122" spans="1:7" ht="15.75">
      <c r="A122" s="90"/>
      <c r="B122" s="128" t="s">
        <v>586</v>
      </c>
      <c r="C122" s="97">
        <v>800</v>
      </c>
      <c r="D122" s="98">
        <f>SUM(D123:D125)</f>
        <v>0</v>
      </c>
      <c r="E122" s="98">
        <v>0</v>
      </c>
      <c r="F122" s="98">
        <v>800</v>
      </c>
      <c r="G122" s="98">
        <v>0</v>
      </c>
    </row>
    <row r="123" spans="1:7" ht="15.75">
      <c r="A123" s="119"/>
      <c r="B123" s="105" t="s">
        <v>587</v>
      </c>
      <c r="C123" s="92">
        <v>800</v>
      </c>
      <c r="D123" s="106">
        <v>0</v>
      </c>
      <c r="E123" s="106">
        <v>0</v>
      </c>
      <c r="F123" s="106">
        <v>800</v>
      </c>
      <c r="G123" s="106">
        <v>0</v>
      </c>
    </row>
    <row r="124" spans="1:7" ht="15.75">
      <c r="A124" s="95" t="s">
        <v>588</v>
      </c>
      <c r="B124" s="107" t="s">
        <v>10</v>
      </c>
      <c r="C124" s="92">
        <v>0</v>
      </c>
      <c r="D124" s="92">
        <v>0</v>
      </c>
      <c r="E124" s="108">
        <v>0</v>
      </c>
      <c r="F124" s="108">
        <v>0</v>
      </c>
      <c r="G124" s="108">
        <v>0</v>
      </c>
    </row>
    <row r="125" spans="1:7" ht="15.75">
      <c r="A125" s="90"/>
      <c r="B125" s="91" t="s">
        <v>11</v>
      </c>
      <c r="C125" s="92">
        <f>SUM(D125:G125)</f>
        <v>600</v>
      </c>
      <c r="D125" s="101">
        <v>0</v>
      </c>
      <c r="E125" s="102">
        <v>0</v>
      </c>
      <c r="F125" s="108">
        <v>600</v>
      </c>
      <c r="G125" s="108">
        <v>0</v>
      </c>
    </row>
    <row r="126" spans="1:7" ht="15.75">
      <c r="A126" s="90"/>
      <c r="B126" s="91" t="s">
        <v>12</v>
      </c>
      <c r="C126" s="92">
        <v>200</v>
      </c>
      <c r="D126" s="101">
        <v>0</v>
      </c>
      <c r="E126" s="102">
        <v>0</v>
      </c>
      <c r="F126" s="129">
        <v>200</v>
      </c>
      <c r="G126" s="108">
        <v>0</v>
      </c>
    </row>
    <row r="127" ht="15.75">
      <c r="A127" s="90"/>
    </row>
    <row r="128" spans="1:5" ht="15">
      <c r="A128"/>
      <c r="E128" s="110"/>
    </row>
  </sheetData>
  <mergeCells count="2">
    <mergeCell ref="G1:H1"/>
    <mergeCell ref="A2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849"/>
  <sheetViews>
    <sheetView zoomScale="80" zoomScaleNormal="80" workbookViewId="0" topLeftCell="A406">
      <selection activeCell="A406" sqref="A1:XFD1048576"/>
    </sheetView>
  </sheetViews>
  <sheetFormatPr defaultColWidth="9.140625" defaultRowHeight="15"/>
  <cols>
    <col min="1" max="1" width="7.2812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 customHeight="1">
      <c r="A3" s="235" t="s">
        <v>0</v>
      </c>
      <c r="B3" s="235"/>
      <c r="C3" s="235"/>
      <c r="D3" s="235"/>
      <c r="E3" s="235"/>
      <c r="F3" s="235"/>
      <c r="G3" s="235"/>
      <c r="H3" s="235"/>
    </row>
    <row r="4" spans="1:8" ht="15" customHeight="1">
      <c r="A4" s="235" t="s">
        <v>674</v>
      </c>
      <c r="B4" s="235"/>
      <c r="C4" s="235"/>
      <c r="D4" s="235"/>
      <c r="E4" s="235"/>
      <c r="F4" s="235"/>
      <c r="G4" s="235"/>
      <c r="H4" s="235"/>
    </row>
    <row r="6" spans="1:8" ht="15">
      <c r="A6" s="234" t="s">
        <v>1</v>
      </c>
      <c r="B6" s="234" t="s">
        <v>2</v>
      </c>
      <c r="C6" s="233" t="s">
        <v>3</v>
      </c>
      <c r="D6" s="232" t="s">
        <v>593</v>
      </c>
      <c r="E6" s="232"/>
      <c r="F6" s="232"/>
      <c r="G6" s="232"/>
      <c r="H6" s="232"/>
    </row>
    <row r="7" spans="1:8" s="5" customFormat="1" ht="25.5">
      <c r="A7" s="234"/>
      <c r="B7" s="234"/>
      <c r="C7" s="233"/>
      <c r="D7" s="168" t="s">
        <v>597</v>
      </c>
      <c r="E7" s="168" t="s">
        <v>598</v>
      </c>
      <c r="F7" s="168" t="s">
        <v>599</v>
      </c>
      <c r="G7" s="168" t="s">
        <v>7</v>
      </c>
      <c r="H7" s="168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6792774.040340001</v>
      </c>
      <c r="D8" s="169">
        <f t="shared" si="0"/>
        <v>71754</v>
      </c>
      <c r="E8" s="169">
        <f t="shared" si="0"/>
        <v>590620.1100000001</v>
      </c>
      <c r="F8" s="169">
        <f>SUM(F9:F11)</f>
        <v>6104963.73034</v>
      </c>
      <c r="G8" s="169">
        <f aca="true" t="shared" si="1" ref="G8:H8">SUM(G9:G11)</f>
        <v>25436.2</v>
      </c>
      <c r="H8" s="169">
        <f t="shared" si="1"/>
        <v>0</v>
      </c>
    </row>
    <row r="9" spans="1:8" s="5" customFormat="1" ht="15">
      <c r="A9" s="4"/>
      <c r="B9" s="166" t="s">
        <v>595</v>
      </c>
      <c r="C9" s="170">
        <f>SUM(D9:H9)</f>
        <v>2176226.41084</v>
      </c>
      <c r="D9" s="170">
        <f aca="true" t="shared" si="2" ref="D9:H11">SUM(D13)</f>
        <v>70530</v>
      </c>
      <c r="E9" s="170">
        <f t="shared" si="2"/>
        <v>289065.21</v>
      </c>
      <c r="F9" s="170">
        <f>SUM(F13)</f>
        <v>1808409.7008399998</v>
      </c>
      <c r="G9" s="170">
        <f t="shared" si="2"/>
        <v>8221.5</v>
      </c>
      <c r="H9" s="170">
        <f t="shared" si="2"/>
        <v>0</v>
      </c>
    </row>
    <row r="10" spans="1:8" s="5" customFormat="1" ht="15">
      <c r="A10" s="4"/>
      <c r="B10" s="166" t="s">
        <v>596</v>
      </c>
      <c r="C10" s="170">
        <f>SUM(D10:H10)</f>
        <v>2207330.043</v>
      </c>
      <c r="D10" s="170">
        <f t="shared" si="2"/>
        <v>583</v>
      </c>
      <c r="E10" s="170">
        <f t="shared" si="2"/>
        <v>150753.6</v>
      </c>
      <c r="F10" s="170">
        <f t="shared" si="2"/>
        <v>2047446.243</v>
      </c>
      <c r="G10" s="170">
        <f t="shared" si="2"/>
        <v>8547.2</v>
      </c>
      <c r="H10" s="170">
        <f t="shared" si="2"/>
        <v>0</v>
      </c>
    </row>
    <row r="11" spans="1:8" s="5" customFormat="1" ht="15">
      <c r="A11" s="4"/>
      <c r="B11" s="148" t="s">
        <v>675</v>
      </c>
      <c r="C11" s="170">
        <f>SUM(D11:H11)</f>
        <v>2409217.5864999997</v>
      </c>
      <c r="D11" s="170">
        <f t="shared" si="2"/>
        <v>641</v>
      </c>
      <c r="E11" s="170">
        <f t="shared" si="2"/>
        <v>150801.3</v>
      </c>
      <c r="F11" s="170">
        <f t="shared" si="2"/>
        <v>2249107.7865</v>
      </c>
      <c r="G11" s="170">
        <f>SUM(G15)</f>
        <v>8667.5</v>
      </c>
      <c r="H11" s="170"/>
    </row>
    <row r="12" spans="1:8" s="7" customFormat="1" ht="15">
      <c r="A12" s="8">
        <v>2</v>
      </c>
      <c r="B12" s="8" t="s">
        <v>13</v>
      </c>
      <c r="C12" s="171">
        <f aca="true" t="shared" si="3" ref="C12:H12">SUM(C13:C15)</f>
        <v>6792774.040340001</v>
      </c>
      <c r="D12" s="171">
        <f t="shared" si="3"/>
        <v>71754</v>
      </c>
      <c r="E12" s="171">
        <f t="shared" si="3"/>
        <v>590620.1100000001</v>
      </c>
      <c r="F12" s="171">
        <f>SUM(F13:F15)</f>
        <v>6104963.73034</v>
      </c>
      <c r="G12" s="171">
        <f t="shared" si="3"/>
        <v>25436.2</v>
      </c>
      <c r="H12" s="171">
        <f t="shared" si="3"/>
        <v>0</v>
      </c>
    </row>
    <row r="13" spans="1:8" s="5" customFormat="1" ht="15">
      <c r="A13" s="4"/>
      <c r="B13" s="166" t="s">
        <v>595</v>
      </c>
      <c r="C13" s="170">
        <f aca="true" t="shared" si="4" ref="C13:C15">SUM(D13:H13)</f>
        <v>2176226.41084</v>
      </c>
      <c r="D13" s="170">
        <f aca="true" t="shared" si="5" ref="D13:H15">SUM(D17,D85,D443,D526,D571,D756,D833,D842)</f>
        <v>70530</v>
      </c>
      <c r="E13" s="170">
        <f t="shared" si="5"/>
        <v>289065.21</v>
      </c>
      <c r="F13" s="170">
        <f t="shared" si="5"/>
        <v>1808409.7008399998</v>
      </c>
      <c r="G13" s="170">
        <f t="shared" si="5"/>
        <v>8221.5</v>
      </c>
      <c r="H13" s="170">
        <f t="shared" si="5"/>
        <v>0</v>
      </c>
    </row>
    <row r="14" spans="1:8" s="5" customFormat="1" ht="15">
      <c r="A14" s="4"/>
      <c r="B14" s="166" t="s">
        <v>596</v>
      </c>
      <c r="C14" s="170">
        <f t="shared" si="4"/>
        <v>2207330.043</v>
      </c>
      <c r="D14" s="170">
        <f t="shared" si="5"/>
        <v>583</v>
      </c>
      <c r="E14" s="170">
        <f t="shared" si="5"/>
        <v>150753.6</v>
      </c>
      <c r="F14" s="170">
        <f t="shared" si="5"/>
        <v>2047446.243</v>
      </c>
      <c r="G14" s="170">
        <f t="shared" si="5"/>
        <v>8547.2</v>
      </c>
      <c r="H14" s="170">
        <f t="shared" si="5"/>
        <v>0</v>
      </c>
    </row>
    <row r="15" spans="1:8" s="5" customFormat="1" ht="15">
      <c r="A15" s="4"/>
      <c r="B15" s="166" t="s">
        <v>675</v>
      </c>
      <c r="C15" s="170">
        <f t="shared" si="4"/>
        <v>2409217.5864999997</v>
      </c>
      <c r="D15" s="170">
        <f t="shared" si="5"/>
        <v>641</v>
      </c>
      <c r="E15" s="170">
        <f t="shared" si="5"/>
        <v>150801.3</v>
      </c>
      <c r="F15" s="170">
        <f t="shared" si="5"/>
        <v>2249107.7865</v>
      </c>
      <c r="G15" s="170">
        <f t="shared" si="5"/>
        <v>8667.5</v>
      </c>
      <c r="H15" s="170">
        <f t="shared" si="5"/>
        <v>0</v>
      </c>
    </row>
    <row r="16" spans="1:8" s="5" customFormat="1" ht="15">
      <c r="A16" s="9"/>
      <c r="B16" s="9" t="s">
        <v>14</v>
      </c>
      <c r="C16" s="172">
        <f>SUM(D16:H16)</f>
        <v>2004691.5</v>
      </c>
      <c r="D16" s="172">
        <f>SUM(D17:D19)</f>
        <v>0</v>
      </c>
      <c r="E16" s="172">
        <f>SUM(E17:E19)</f>
        <v>5442.8</v>
      </c>
      <c r="F16" s="172">
        <f>SUM(F17:F19)</f>
        <v>1993096.5</v>
      </c>
      <c r="G16" s="172">
        <f>SUM(G17:G19)</f>
        <v>6152.2</v>
      </c>
      <c r="H16" s="172">
        <f>SUM(H17:H19)</f>
        <v>0</v>
      </c>
    </row>
    <row r="17" spans="1:8" s="5" customFormat="1" ht="15">
      <c r="A17" s="4"/>
      <c r="B17" s="166" t="s">
        <v>595</v>
      </c>
      <c r="C17" s="170">
        <f>SUM(D17:H17)</f>
        <v>605459</v>
      </c>
      <c r="D17" s="170">
        <f>SUM(D22,D26,D30,D34,D38,D42,D47,D51,D55,D60,D64,D68,D72,D76)</f>
        <v>0</v>
      </c>
      <c r="E17" s="170">
        <f aca="true" t="shared" si="6" ref="E17:H17">SUM(E22,E26,E30,E34,E38,E42,E47,E51,E55,E60,E64,E68,E72,E76)</f>
        <v>1637.9</v>
      </c>
      <c r="F17" s="170">
        <f t="shared" si="6"/>
        <v>601980.6</v>
      </c>
      <c r="G17" s="170">
        <f t="shared" si="6"/>
        <v>1840.5</v>
      </c>
      <c r="H17" s="170">
        <f t="shared" si="6"/>
        <v>0</v>
      </c>
    </row>
    <row r="18" spans="1:8" s="5" customFormat="1" ht="15">
      <c r="A18" s="4"/>
      <c r="B18" s="166" t="s">
        <v>596</v>
      </c>
      <c r="C18" s="170">
        <f>SUM(D18:H18)</f>
        <v>697221.3999999999</v>
      </c>
      <c r="D18" s="170">
        <f aca="true" t="shared" si="7" ref="D18:H19">SUM(D23,D27,D31,D35,D39,D43,D48,D52,D56,D61,D65,D69,D73,D77)</f>
        <v>0</v>
      </c>
      <c r="E18" s="170">
        <f t="shared" si="7"/>
        <v>1883.6</v>
      </c>
      <c r="F18" s="170">
        <f t="shared" si="7"/>
        <v>693232.6</v>
      </c>
      <c r="G18" s="170">
        <f t="shared" si="7"/>
        <v>2105.2</v>
      </c>
      <c r="H18" s="170">
        <f t="shared" si="7"/>
        <v>0</v>
      </c>
    </row>
    <row r="19" spans="1:8" s="5" customFormat="1" ht="15">
      <c r="A19" s="4"/>
      <c r="B19" s="166" t="s">
        <v>675</v>
      </c>
      <c r="C19" s="170">
        <f>SUM(D19:H19)</f>
        <v>702011.1000000001</v>
      </c>
      <c r="D19" s="170">
        <f t="shared" si="7"/>
        <v>0</v>
      </c>
      <c r="E19" s="170">
        <f t="shared" si="7"/>
        <v>1921.3</v>
      </c>
      <c r="F19" s="170">
        <f t="shared" si="7"/>
        <v>697883.3</v>
      </c>
      <c r="G19" s="170">
        <f t="shared" si="7"/>
        <v>2206.5</v>
      </c>
      <c r="H19" s="170">
        <f t="shared" si="7"/>
        <v>0</v>
      </c>
    </row>
    <row r="20" spans="1:8" s="5" customFormat="1" ht="25.5">
      <c r="A20" s="10" t="s">
        <v>15</v>
      </c>
      <c r="B20" s="10" t="s">
        <v>16</v>
      </c>
      <c r="C20" s="173">
        <f>C21+C25+C29+C33+C37+C41</f>
        <v>238.6</v>
      </c>
      <c r="D20" s="173">
        <f aca="true" t="shared" si="8" ref="D20:H20">D21+D25+D29+D33+D37+D41</f>
        <v>0</v>
      </c>
      <c r="E20" s="173">
        <f t="shared" si="8"/>
        <v>0</v>
      </c>
      <c r="F20" s="173">
        <f t="shared" si="8"/>
        <v>97.4</v>
      </c>
      <c r="G20" s="173">
        <f t="shared" si="8"/>
        <v>141.2</v>
      </c>
      <c r="H20" s="173">
        <f t="shared" si="8"/>
        <v>0</v>
      </c>
    </row>
    <row r="21" spans="1:8" s="5" customFormat="1" ht="25.5">
      <c r="A21" s="11" t="s">
        <v>17</v>
      </c>
      <c r="B21" s="11" t="s">
        <v>18</v>
      </c>
      <c r="C21" s="174">
        <f>SUM(D21:H21)</f>
        <v>50.5</v>
      </c>
      <c r="D21" s="174">
        <f>SUM(D22:D24)</f>
        <v>0</v>
      </c>
      <c r="E21" s="174">
        <f>SUM(E22:E24)</f>
        <v>0</v>
      </c>
      <c r="F21" s="174">
        <f>SUM(F22:F24)</f>
        <v>0</v>
      </c>
      <c r="G21" s="174">
        <f>SUM(G22:G24)</f>
        <v>50.5</v>
      </c>
      <c r="H21" s="174">
        <f>SUM(H22:H24)</f>
        <v>0</v>
      </c>
    </row>
    <row r="22" spans="1:8" s="5" customFormat="1" ht="15">
      <c r="A22" s="4"/>
      <c r="B22" s="166" t="s">
        <v>595</v>
      </c>
      <c r="C22" s="170">
        <f aca="true" t="shared" si="9" ref="C22:C81">SUM(D22:H22)</f>
        <v>0</v>
      </c>
      <c r="D22" s="170"/>
      <c r="E22" s="170"/>
      <c r="F22" s="170"/>
      <c r="G22" s="170"/>
      <c r="H22" s="170"/>
    </row>
    <row r="23" spans="1:8" s="5" customFormat="1" ht="15">
      <c r="A23" s="4"/>
      <c r="B23" s="166" t="s">
        <v>596</v>
      </c>
      <c r="C23" s="170">
        <f t="shared" si="9"/>
        <v>25</v>
      </c>
      <c r="D23" s="170"/>
      <c r="E23" s="170"/>
      <c r="F23" s="170"/>
      <c r="G23" s="170">
        <v>25</v>
      </c>
      <c r="H23" s="170"/>
    </row>
    <row r="24" spans="1:8" s="5" customFormat="1" ht="15">
      <c r="A24" s="4"/>
      <c r="B24" s="166" t="s">
        <v>675</v>
      </c>
      <c r="C24" s="170">
        <f t="shared" si="9"/>
        <v>25.5</v>
      </c>
      <c r="D24" s="170"/>
      <c r="E24" s="170"/>
      <c r="F24" s="170"/>
      <c r="G24" s="170">
        <v>25.5</v>
      </c>
      <c r="H24" s="170"/>
    </row>
    <row r="25" spans="1:8" s="5" customFormat="1" ht="25.5">
      <c r="A25" s="11" t="s">
        <v>19</v>
      </c>
      <c r="B25" s="11" t="s">
        <v>20</v>
      </c>
      <c r="C25" s="174">
        <f t="shared" si="9"/>
        <v>15</v>
      </c>
      <c r="D25" s="174">
        <f>SUM(D26:D28)</f>
        <v>0</v>
      </c>
      <c r="E25" s="174">
        <f>SUM(E26:E28)</f>
        <v>0</v>
      </c>
      <c r="F25" s="174">
        <f>SUM(F26:F28)</f>
        <v>15</v>
      </c>
      <c r="G25" s="174">
        <f>SUM(G26:G28)</f>
        <v>0</v>
      </c>
      <c r="H25" s="174">
        <f>SUM(H26:H28)</f>
        <v>0</v>
      </c>
    </row>
    <row r="26" spans="1:8" s="5" customFormat="1" ht="15">
      <c r="A26" s="4"/>
      <c r="B26" s="166" t="s">
        <v>595</v>
      </c>
      <c r="C26" s="170">
        <f t="shared" si="9"/>
        <v>5</v>
      </c>
      <c r="D26" s="170"/>
      <c r="E26" s="170"/>
      <c r="F26" s="170">
        <v>5</v>
      </c>
      <c r="G26" s="170"/>
      <c r="H26" s="170"/>
    </row>
    <row r="27" spans="1:8" s="5" customFormat="1" ht="15">
      <c r="A27" s="4"/>
      <c r="B27" s="166" t="s">
        <v>596</v>
      </c>
      <c r="C27" s="170">
        <f t="shared" si="9"/>
        <v>5</v>
      </c>
      <c r="D27" s="170"/>
      <c r="E27" s="170"/>
      <c r="F27" s="170">
        <v>5</v>
      </c>
      <c r="G27" s="170"/>
      <c r="H27" s="170"/>
    </row>
    <row r="28" spans="1:8" s="5" customFormat="1" ht="15">
      <c r="A28" s="4"/>
      <c r="B28" s="166" t="s">
        <v>675</v>
      </c>
      <c r="C28" s="170">
        <f t="shared" si="9"/>
        <v>5</v>
      </c>
      <c r="D28" s="170"/>
      <c r="E28" s="170"/>
      <c r="F28" s="170">
        <v>5</v>
      </c>
      <c r="G28" s="170"/>
      <c r="H28" s="170"/>
    </row>
    <row r="29" spans="1:8" s="5" customFormat="1" ht="25.5">
      <c r="A29" s="11" t="s">
        <v>21</v>
      </c>
      <c r="B29" s="11" t="s">
        <v>22</v>
      </c>
      <c r="C29" s="174">
        <f t="shared" si="9"/>
        <v>12.2</v>
      </c>
      <c r="D29" s="174">
        <f>SUM(D30:D32)</f>
        <v>0</v>
      </c>
      <c r="E29" s="174">
        <f>SUM(E30:E32)</f>
        <v>0</v>
      </c>
      <c r="F29" s="174">
        <f>SUM(F30:F32)</f>
        <v>0</v>
      </c>
      <c r="G29" s="174">
        <f>SUM(G30:G32)</f>
        <v>12.2</v>
      </c>
      <c r="H29" s="174">
        <f>SUM(H30:H32)</f>
        <v>0</v>
      </c>
    </row>
    <row r="30" spans="1:8" s="5" customFormat="1" ht="15">
      <c r="A30" s="4"/>
      <c r="B30" s="166" t="s">
        <v>595</v>
      </c>
      <c r="C30" s="170">
        <f t="shared" si="9"/>
        <v>3.7</v>
      </c>
      <c r="D30" s="170"/>
      <c r="E30" s="170"/>
      <c r="F30" s="170"/>
      <c r="G30" s="175">
        <v>3.7</v>
      </c>
      <c r="H30" s="170"/>
    </row>
    <row r="31" spans="1:8" s="5" customFormat="1" ht="15">
      <c r="A31" s="4"/>
      <c r="B31" s="166" t="s">
        <v>596</v>
      </c>
      <c r="C31" s="170">
        <f t="shared" si="9"/>
        <v>4</v>
      </c>
      <c r="D31" s="170"/>
      <c r="E31" s="170"/>
      <c r="F31" s="170"/>
      <c r="G31" s="175">
        <v>4</v>
      </c>
      <c r="H31" s="170"/>
    </row>
    <row r="32" spans="1:8" s="5" customFormat="1" ht="15">
      <c r="A32" s="4"/>
      <c r="B32" s="166" t="s">
        <v>675</v>
      </c>
      <c r="C32" s="170">
        <f t="shared" si="9"/>
        <v>4.5</v>
      </c>
      <c r="D32" s="170"/>
      <c r="E32" s="170"/>
      <c r="F32" s="170"/>
      <c r="G32" s="175">
        <v>4.5</v>
      </c>
      <c r="H32" s="170"/>
    </row>
    <row r="33" spans="1:8" s="5" customFormat="1" ht="25.5">
      <c r="A33" s="11" t="s">
        <v>23</v>
      </c>
      <c r="B33" s="11" t="s">
        <v>24</v>
      </c>
      <c r="C33" s="174">
        <f t="shared" si="9"/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4"/>
      <c r="B34" s="166" t="s">
        <v>595</v>
      </c>
      <c r="C34" s="170">
        <f t="shared" si="9"/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4"/>
      <c r="B35" s="166" t="s">
        <v>596</v>
      </c>
      <c r="C35" s="170">
        <f t="shared" si="9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4"/>
      <c r="B36" s="166" t="s">
        <v>675</v>
      </c>
      <c r="C36" s="170">
        <f t="shared" si="9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25</v>
      </c>
      <c r="B37" s="11" t="s">
        <v>26</v>
      </c>
      <c r="C37" s="174">
        <f t="shared" si="9"/>
        <v>34.400000000000006</v>
      </c>
      <c r="D37" s="174">
        <f>SUM(D38:D40)</f>
        <v>0</v>
      </c>
      <c r="E37" s="174">
        <f>SUM(E38:E40)</f>
        <v>0</v>
      </c>
      <c r="F37" s="174">
        <f>SUM(F38:F40)</f>
        <v>34.400000000000006</v>
      </c>
      <c r="G37" s="174">
        <f>SUM(G38:G40)</f>
        <v>0</v>
      </c>
      <c r="H37" s="174">
        <f>SUM(H38:H40)</f>
        <v>0</v>
      </c>
    </row>
    <row r="38" spans="1:8" s="5" customFormat="1" ht="15">
      <c r="A38" s="4"/>
      <c r="B38" s="166" t="s">
        <v>595</v>
      </c>
      <c r="C38" s="170">
        <f t="shared" si="9"/>
        <v>11.1</v>
      </c>
      <c r="D38" s="170"/>
      <c r="E38" s="170"/>
      <c r="F38" s="175">
        <v>11.1</v>
      </c>
      <c r="G38" s="170"/>
      <c r="H38" s="170"/>
    </row>
    <row r="39" spans="1:8" s="5" customFormat="1" ht="15">
      <c r="A39" s="4"/>
      <c r="B39" s="166" t="s">
        <v>596</v>
      </c>
      <c r="C39" s="170">
        <f t="shared" si="9"/>
        <v>11.5</v>
      </c>
      <c r="D39" s="170"/>
      <c r="E39" s="170"/>
      <c r="F39" s="175">
        <v>11.5</v>
      </c>
      <c r="G39" s="170"/>
      <c r="H39" s="170"/>
    </row>
    <row r="40" spans="1:8" s="5" customFormat="1" ht="15">
      <c r="A40" s="4"/>
      <c r="B40" s="166" t="s">
        <v>675</v>
      </c>
      <c r="C40" s="170">
        <f t="shared" si="9"/>
        <v>11.8</v>
      </c>
      <c r="D40" s="170"/>
      <c r="E40" s="170"/>
      <c r="F40" s="175">
        <v>11.8</v>
      </c>
      <c r="G40" s="170"/>
      <c r="H40" s="170"/>
    </row>
    <row r="41" spans="1:8" s="5" customFormat="1" ht="25.5">
      <c r="A41" s="11" t="s">
        <v>27</v>
      </c>
      <c r="B41" s="11" t="s">
        <v>28</v>
      </c>
      <c r="C41" s="174">
        <f t="shared" si="9"/>
        <v>48</v>
      </c>
      <c r="D41" s="174">
        <f>SUM(D42:D44)</f>
        <v>0</v>
      </c>
      <c r="E41" s="174">
        <f>SUM(E42:E44)</f>
        <v>0</v>
      </c>
      <c r="F41" s="174">
        <f>SUM(F42:F44)</f>
        <v>48</v>
      </c>
      <c r="G41" s="174">
        <f>SUM(G42:G44)</f>
        <v>0</v>
      </c>
      <c r="H41" s="174">
        <f>SUM(H42:H44)</f>
        <v>0</v>
      </c>
    </row>
    <row r="42" spans="1:8" s="5" customFormat="1" ht="15">
      <c r="A42" s="4"/>
      <c r="B42" s="166" t="s">
        <v>595</v>
      </c>
      <c r="C42" s="170">
        <f t="shared" si="9"/>
        <v>15.4</v>
      </c>
      <c r="D42" s="170"/>
      <c r="E42" s="170"/>
      <c r="F42" s="175">
        <v>15.4</v>
      </c>
      <c r="G42" s="170"/>
      <c r="H42" s="170"/>
    </row>
    <row r="43" spans="1:8" s="5" customFormat="1" ht="15">
      <c r="A43" s="4"/>
      <c r="B43" s="166" t="s">
        <v>596</v>
      </c>
      <c r="C43" s="170">
        <f t="shared" si="9"/>
        <v>16.1</v>
      </c>
      <c r="D43" s="170"/>
      <c r="E43" s="170"/>
      <c r="F43" s="175">
        <v>16.1</v>
      </c>
      <c r="G43" s="170"/>
      <c r="H43" s="170"/>
    </row>
    <row r="44" spans="1:8" s="5" customFormat="1" ht="15">
      <c r="A44" s="4"/>
      <c r="B44" s="166" t="s">
        <v>675</v>
      </c>
      <c r="C44" s="170">
        <f t="shared" si="9"/>
        <v>16.5</v>
      </c>
      <c r="D44" s="170"/>
      <c r="E44" s="170"/>
      <c r="F44" s="175">
        <v>16.5</v>
      </c>
      <c r="G44" s="170"/>
      <c r="H44" s="170"/>
    </row>
    <row r="45" spans="1:8" s="5" customFormat="1" ht="38.25">
      <c r="A45" s="10" t="s">
        <v>29</v>
      </c>
      <c r="B45" s="10" t="s">
        <v>30</v>
      </c>
      <c r="C45" s="173">
        <f t="shared" si="9"/>
        <v>17764.8</v>
      </c>
      <c r="D45" s="173">
        <f>D46+D50+D54</f>
        <v>0</v>
      </c>
      <c r="E45" s="173">
        <f aca="true" t="shared" si="10" ref="E45:H45">E46+E50+E54</f>
        <v>5442.8</v>
      </c>
      <c r="F45" s="173">
        <f t="shared" si="10"/>
        <v>8111</v>
      </c>
      <c r="G45" s="173">
        <f t="shared" si="10"/>
        <v>4211</v>
      </c>
      <c r="H45" s="173">
        <f t="shared" si="10"/>
        <v>0</v>
      </c>
    </row>
    <row r="46" spans="1:8" s="5" customFormat="1" ht="38.25">
      <c r="A46" s="11" t="s">
        <v>31</v>
      </c>
      <c r="B46" s="11" t="s">
        <v>32</v>
      </c>
      <c r="C46" s="174">
        <f t="shared" si="9"/>
        <v>5442.8</v>
      </c>
      <c r="D46" s="174">
        <f>SUM(D47:D49)</f>
        <v>0</v>
      </c>
      <c r="E46" s="174">
        <f>SUM(E47:E49)</f>
        <v>5442.8</v>
      </c>
      <c r="F46" s="174">
        <f>SUM(F47:F49)</f>
        <v>0</v>
      </c>
      <c r="G46" s="174">
        <f>SUM(G47:G49)</f>
        <v>0</v>
      </c>
      <c r="H46" s="174">
        <f>SUM(H47:H49)</f>
        <v>0</v>
      </c>
    </row>
    <row r="47" spans="1:8" s="5" customFormat="1" ht="15">
      <c r="A47" s="4"/>
      <c r="B47" s="166" t="s">
        <v>595</v>
      </c>
      <c r="C47" s="170">
        <f t="shared" si="9"/>
        <v>1637.9</v>
      </c>
      <c r="D47" s="170"/>
      <c r="E47" s="170">
        <v>1637.9</v>
      </c>
      <c r="F47" s="170"/>
      <c r="G47" s="170"/>
      <c r="H47" s="170"/>
    </row>
    <row r="48" spans="1:8" s="5" customFormat="1" ht="15">
      <c r="A48" s="4"/>
      <c r="B48" s="166" t="s">
        <v>596</v>
      </c>
      <c r="C48" s="170">
        <f t="shared" si="9"/>
        <v>1883.6</v>
      </c>
      <c r="D48" s="170"/>
      <c r="E48" s="170">
        <v>1883.6</v>
      </c>
      <c r="F48" s="170"/>
      <c r="G48" s="170"/>
      <c r="H48" s="170"/>
    </row>
    <row r="49" spans="1:8" s="5" customFormat="1" ht="15">
      <c r="A49" s="4"/>
      <c r="B49" s="166" t="s">
        <v>675</v>
      </c>
      <c r="C49" s="170">
        <f t="shared" si="9"/>
        <v>1921.3</v>
      </c>
      <c r="D49" s="170"/>
      <c r="E49" s="170">
        <v>1921.3</v>
      </c>
      <c r="F49" s="170"/>
      <c r="G49" s="170"/>
      <c r="H49" s="170"/>
    </row>
    <row r="50" spans="1:8" s="5" customFormat="1" ht="25.5">
      <c r="A50" s="11" t="s">
        <v>33</v>
      </c>
      <c r="B50" s="11" t="s">
        <v>34</v>
      </c>
      <c r="C50" s="174">
        <f t="shared" si="9"/>
        <v>3900</v>
      </c>
      <c r="D50" s="174">
        <f>SUM(D51:D53)</f>
        <v>0</v>
      </c>
      <c r="E50" s="174">
        <f>SUM(E51:E53)</f>
        <v>0</v>
      </c>
      <c r="F50" s="174">
        <f>SUM(F51:F53)</f>
        <v>3900</v>
      </c>
      <c r="G50" s="174">
        <f>SUM(G51:G53)</f>
        <v>0</v>
      </c>
      <c r="H50" s="174">
        <f>SUM(H51:H53)</f>
        <v>0</v>
      </c>
    </row>
    <row r="51" spans="1:8" s="5" customFormat="1" ht="15">
      <c r="A51" s="4"/>
      <c r="B51" s="166" t="s">
        <v>595</v>
      </c>
      <c r="C51" s="170">
        <f t="shared" si="9"/>
        <v>1100</v>
      </c>
      <c r="D51" s="170"/>
      <c r="E51" s="170"/>
      <c r="F51" s="176">
        <v>1100</v>
      </c>
      <c r="G51" s="170"/>
      <c r="H51" s="170"/>
    </row>
    <row r="52" spans="1:8" s="5" customFormat="1" ht="15">
      <c r="A52" s="4"/>
      <c r="B52" s="166" t="s">
        <v>596</v>
      </c>
      <c r="C52" s="170">
        <f t="shared" si="9"/>
        <v>1300</v>
      </c>
      <c r="D52" s="170"/>
      <c r="E52" s="170"/>
      <c r="F52" s="170">
        <v>1300</v>
      </c>
      <c r="G52" s="170"/>
      <c r="H52" s="170"/>
    </row>
    <row r="53" spans="1:8" s="5" customFormat="1" ht="15">
      <c r="A53" s="4"/>
      <c r="B53" s="166" t="s">
        <v>675</v>
      </c>
      <c r="C53" s="170">
        <f t="shared" si="9"/>
        <v>1500</v>
      </c>
      <c r="D53" s="170"/>
      <c r="E53" s="170"/>
      <c r="F53" s="170">
        <v>1500</v>
      </c>
      <c r="G53" s="170"/>
      <c r="H53" s="170"/>
    </row>
    <row r="54" spans="1:8" s="5" customFormat="1" ht="25.5">
      <c r="A54" s="11" t="s">
        <v>35</v>
      </c>
      <c r="B54" s="11" t="s">
        <v>36</v>
      </c>
      <c r="C54" s="174">
        <f t="shared" si="9"/>
        <v>8422</v>
      </c>
      <c r="D54" s="174">
        <f>SUM(D55:D57)</f>
        <v>0</v>
      </c>
      <c r="E54" s="174">
        <f>SUM(E55:E57)</f>
        <v>0</v>
      </c>
      <c r="F54" s="174">
        <f>SUM(F55:F57)</f>
        <v>4211</v>
      </c>
      <c r="G54" s="174">
        <f>SUM(G55:G57)</f>
        <v>4211</v>
      </c>
      <c r="H54" s="174">
        <f>SUM(H55:H57)</f>
        <v>0</v>
      </c>
    </row>
    <row r="55" spans="1:8" s="5" customFormat="1" ht="15">
      <c r="A55" s="4"/>
      <c r="B55" s="166" t="s">
        <v>595</v>
      </c>
      <c r="C55" s="170">
        <f t="shared" si="9"/>
        <v>2622</v>
      </c>
      <c r="D55" s="170"/>
      <c r="E55" s="170"/>
      <c r="F55" s="170">
        <v>1311</v>
      </c>
      <c r="G55" s="170">
        <v>1311</v>
      </c>
      <c r="H55" s="170"/>
    </row>
    <row r="56" spans="1:8" s="5" customFormat="1" ht="15">
      <c r="A56" s="4"/>
      <c r="B56" s="166" t="s">
        <v>596</v>
      </c>
      <c r="C56" s="170">
        <f t="shared" si="9"/>
        <v>2800</v>
      </c>
      <c r="D56" s="170"/>
      <c r="E56" s="170"/>
      <c r="F56" s="170">
        <v>1400</v>
      </c>
      <c r="G56" s="170">
        <v>1400</v>
      </c>
      <c r="H56" s="170"/>
    </row>
    <row r="57" spans="1:8" s="5" customFormat="1" ht="15">
      <c r="A57" s="4"/>
      <c r="B57" s="166" t="s">
        <v>675</v>
      </c>
      <c r="C57" s="170">
        <f t="shared" si="9"/>
        <v>3000</v>
      </c>
      <c r="D57" s="170"/>
      <c r="E57" s="170"/>
      <c r="F57" s="170">
        <v>1500</v>
      </c>
      <c r="G57" s="170">
        <v>1500</v>
      </c>
      <c r="H57" s="170"/>
    </row>
    <row r="58" spans="1:8" s="5" customFormat="1" ht="15">
      <c r="A58" s="10" t="s">
        <v>37</v>
      </c>
      <c r="B58" s="10" t="s">
        <v>38</v>
      </c>
      <c r="C58" s="173">
        <f t="shared" si="9"/>
        <v>55988.1</v>
      </c>
      <c r="D58" s="173">
        <f>D59+D63+D67+D71</f>
        <v>0</v>
      </c>
      <c r="E58" s="173">
        <f aca="true" t="shared" si="11" ref="E58:H58">E59+E63+E67+E71</f>
        <v>0</v>
      </c>
      <c r="F58" s="173">
        <f t="shared" si="11"/>
        <v>54188.1</v>
      </c>
      <c r="G58" s="173">
        <f t="shared" si="11"/>
        <v>1800</v>
      </c>
      <c r="H58" s="173">
        <f t="shared" si="11"/>
        <v>0</v>
      </c>
    </row>
    <row r="59" spans="1:8" s="5" customFormat="1" ht="25.5">
      <c r="A59" s="11" t="s">
        <v>39</v>
      </c>
      <c r="B59" s="11" t="s">
        <v>40</v>
      </c>
      <c r="C59" s="174">
        <f t="shared" si="9"/>
        <v>50358.1</v>
      </c>
      <c r="D59" s="174">
        <f>SUM(D60:D62)</f>
        <v>0</v>
      </c>
      <c r="E59" s="174">
        <f>SUM(E60:E62)</f>
        <v>0</v>
      </c>
      <c r="F59" s="174">
        <f>SUM(F60:F62)</f>
        <v>50358.1</v>
      </c>
      <c r="G59" s="174">
        <f>SUM(G60:G62)</f>
        <v>0</v>
      </c>
      <c r="H59" s="174">
        <f>SUM(H60:H62)</f>
        <v>0</v>
      </c>
    </row>
    <row r="60" spans="1:8" s="5" customFormat="1" ht="15">
      <c r="A60" s="4"/>
      <c r="B60" s="166" t="s">
        <v>595</v>
      </c>
      <c r="C60" s="170">
        <f t="shared" si="9"/>
        <v>14658.1</v>
      </c>
      <c r="D60" s="170"/>
      <c r="E60" s="170"/>
      <c r="F60" s="170">
        <v>14658.1</v>
      </c>
      <c r="G60" s="170"/>
      <c r="H60" s="170"/>
    </row>
    <row r="61" spans="1:8" s="5" customFormat="1" ht="15">
      <c r="A61" s="4"/>
      <c r="B61" s="166" t="s">
        <v>596</v>
      </c>
      <c r="C61" s="170">
        <f t="shared" si="9"/>
        <v>17600</v>
      </c>
      <c r="D61" s="170"/>
      <c r="E61" s="170"/>
      <c r="F61" s="170">
        <v>17600</v>
      </c>
      <c r="G61" s="170"/>
      <c r="H61" s="170"/>
    </row>
    <row r="62" spans="1:8" s="5" customFormat="1" ht="15">
      <c r="A62" s="4"/>
      <c r="B62" s="166" t="s">
        <v>675</v>
      </c>
      <c r="C62" s="170">
        <f t="shared" si="9"/>
        <v>18100</v>
      </c>
      <c r="D62" s="170"/>
      <c r="E62" s="170"/>
      <c r="F62" s="170">
        <v>18100</v>
      </c>
      <c r="G62" s="170"/>
      <c r="H62" s="170"/>
    </row>
    <row r="63" spans="1:8" s="5" customFormat="1" ht="38.25">
      <c r="A63" s="11" t="s">
        <v>41</v>
      </c>
      <c r="B63" s="11" t="s">
        <v>42</v>
      </c>
      <c r="C63" s="174">
        <f t="shared" si="9"/>
        <v>3010</v>
      </c>
      <c r="D63" s="174">
        <f>SUM(D64:D66)</f>
        <v>0</v>
      </c>
      <c r="E63" s="174">
        <f>SUM(E64:E66)</f>
        <v>0</v>
      </c>
      <c r="F63" s="174">
        <f>SUM(F64:F66)</f>
        <v>2110</v>
      </c>
      <c r="G63" s="174">
        <f>SUM(G64:G66)</f>
        <v>900</v>
      </c>
      <c r="H63" s="174">
        <f>SUM(H64:H66)</f>
        <v>0</v>
      </c>
    </row>
    <row r="64" spans="1:8" s="5" customFormat="1" ht="15">
      <c r="A64" s="4"/>
      <c r="B64" s="166" t="s">
        <v>595</v>
      </c>
      <c r="C64" s="170">
        <f t="shared" si="9"/>
        <v>760</v>
      </c>
      <c r="D64" s="170"/>
      <c r="E64" s="170"/>
      <c r="F64" s="175">
        <v>460</v>
      </c>
      <c r="G64" s="170">
        <v>300</v>
      </c>
      <c r="H64" s="170"/>
    </row>
    <row r="65" spans="1:8" s="5" customFormat="1" ht="15">
      <c r="A65" s="4"/>
      <c r="B65" s="166" t="s">
        <v>596</v>
      </c>
      <c r="C65" s="170">
        <f t="shared" si="9"/>
        <v>1100</v>
      </c>
      <c r="D65" s="170"/>
      <c r="E65" s="170"/>
      <c r="F65" s="175">
        <v>800</v>
      </c>
      <c r="G65" s="170">
        <v>300</v>
      </c>
      <c r="H65" s="170"/>
    </row>
    <row r="66" spans="1:8" s="5" customFormat="1" ht="15">
      <c r="A66" s="4"/>
      <c r="B66" s="166" t="s">
        <v>675</v>
      </c>
      <c r="C66" s="170">
        <f t="shared" si="9"/>
        <v>1150</v>
      </c>
      <c r="D66" s="170"/>
      <c r="E66" s="170"/>
      <c r="F66" s="175">
        <v>850</v>
      </c>
      <c r="G66" s="170">
        <v>300</v>
      </c>
      <c r="H66" s="170"/>
    </row>
    <row r="67" spans="1:8" s="5" customFormat="1" ht="25.5">
      <c r="A67" s="11" t="s">
        <v>43</v>
      </c>
      <c r="B67" s="11" t="s">
        <v>44</v>
      </c>
      <c r="C67" s="174">
        <f t="shared" si="9"/>
        <v>1720</v>
      </c>
      <c r="D67" s="174">
        <f>SUM(D68:D70)</f>
        <v>0</v>
      </c>
      <c r="E67" s="174">
        <f>SUM(E68:E70)</f>
        <v>0</v>
      </c>
      <c r="F67" s="174">
        <f>SUM(F68:F70)</f>
        <v>1120</v>
      </c>
      <c r="G67" s="174">
        <f>SUM(G68:G70)</f>
        <v>600</v>
      </c>
      <c r="H67" s="174">
        <f>SUM(H68:H70)</f>
        <v>0</v>
      </c>
    </row>
    <row r="68" spans="1:8" s="5" customFormat="1" ht="15">
      <c r="A68" s="4"/>
      <c r="B68" s="166" t="s">
        <v>595</v>
      </c>
      <c r="C68" s="170">
        <f t="shared" si="9"/>
        <v>420</v>
      </c>
      <c r="D68" s="170"/>
      <c r="E68" s="170"/>
      <c r="F68" s="175">
        <v>320</v>
      </c>
      <c r="G68" s="170">
        <v>100</v>
      </c>
      <c r="H68" s="170"/>
    </row>
    <row r="69" spans="1:8" s="5" customFormat="1" ht="15">
      <c r="A69" s="4"/>
      <c r="B69" s="166" t="s">
        <v>596</v>
      </c>
      <c r="C69" s="170">
        <f t="shared" si="9"/>
        <v>650</v>
      </c>
      <c r="D69" s="170"/>
      <c r="E69" s="170"/>
      <c r="F69" s="175">
        <v>400</v>
      </c>
      <c r="G69" s="170">
        <v>250</v>
      </c>
      <c r="H69" s="170"/>
    </row>
    <row r="70" spans="1:8" s="5" customFormat="1" ht="15">
      <c r="A70" s="4"/>
      <c r="B70" s="166" t="s">
        <v>675</v>
      </c>
      <c r="C70" s="170">
        <f t="shared" si="9"/>
        <v>650</v>
      </c>
      <c r="D70" s="170"/>
      <c r="E70" s="170"/>
      <c r="F70" s="175">
        <v>400</v>
      </c>
      <c r="G70" s="170">
        <v>250</v>
      </c>
      <c r="H70" s="170"/>
    </row>
    <row r="71" spans="1:8" s="5" customFormat="1" ht="15">
      <c r="A71" s="11" t="s">
        <v>45</v>
      </c>
      <c r="B71" s="11" t="s">
        <v>46</v>
      </c>
      <c r="C71" s="174">
        <f t="shared" si="9"/>
        <v>900</v>
      </c>
      <c r="D71" s="174">
        <f>SUM(D72:D74)</f>
        <v>0</v>
      </c>
      <c r="E71" s="174">
        <f>SUM(E72:E74)</f>
        <v>0</v>
      </c>
      <c r="F71" s="174">
        <f>SUM(F72:F74)</f>
        <v>600</v>
      </c>
      <c r="G71" s="174">
        <f>SUM(G72:G74)</f>
        <v>300</v>
      </c>
      <c r="H71" s="174">
        <f>SUM(H72:H74)</f>
        <v>0</v>
      </c>
    </row>
    <row r="72" spans="1:8" s="5" customFormat="1" ht="15">
      <c r="A72" s="4"/>
      <c r="B72" s="166" t="s">
        <v>595</v>
      </c>
      <c r="C72" s="170">
        <f t="shared" si="9"/>
        <v>300</v>
      </c>
      <c r="D72" s="170"/>
      <c r="E72" s="170"/>
      <c r="F72" s="175">
        <v>200</v>
      </c>
      <c r="G72" s="175">
        <v>100</v>
      </c>
      <c r="H72" s="170"/>
    </row>
    <row r="73" spans="1:8" s="5" customFormat="1" ht="15">
      <c r="A73" s="4"/>
      <c r="B73" s="166" t="s">
        <v>596</v>
      </c>
      <c r="C73" s="170">
        <f t="shared" si="9"/>
        <v>300</v>
      </c>
      <c r="D73" s="170"/>
      <c r="E73" s="170"/>
      <c r="F73" s="175">
        <v>200</v>
      </c>
      <c r="G73" s="175">
        <v>100</v>
      </c>
      <c r="H73" s="170"/>
    </row>
    <row r="74" spans="1:8" s="5" customFormat="1" ht="15">
      <c r="A74" s="4"/>
      <c r="B74" s="166" t="s">
        <v>675</v>
      </c>
      <c r="C74" s="170">
        <f t="shared" si="9"/>
        <v>300</v>
      </c>
      <c r="D74" s="170"/>
      <c r="E74" s="170"/>
      <c r="F74" s="175">
        <v>200</v>
      </c>
      <c r="G74" s="175">
        <v>100</v>
      </c>
      <c r="H74" s="170"/>
    </row>
    <row r="75" spans="1:8" s="5" customFormat="1" ht="15">
      <c r="A75" s="198"/>
      <c r="B75" s="199" t="s">
        <v>590</v>
      </c>
      <c r="C75" s="179">
        <f t="shared" si="9"/>
        <v>1930700</v>
      </c>
      <c r="D75" s="200">
        <f>SUM(D76:D78)</f>
        <v>0</v>
      </c>
      <c r="E75" s="200">
        <f>SUM(E76:E78)</f>
        <v>0</v>
      </c>
      <c r="F75" s="200">
        <f>SUM(F76:F78)</f>
        <v>1930700</v>
      </c>
      <c r="G75" s="200">
        <f>SUM(G76:G78)</f>
        <v>0</v>
      </c>
      <c r="H75" s="200">
        <f>SUM(H76:H78)</f>
        <v>0</v>
      </c>
    </row>
    <row r="76" spans="1:8" s="5" customFormat="1" ht="15">
      <c r="A76" s="12"/>
      <c r="B76" s="166" t="s">
        <v>595</v>
      </c>
      <c r="C76" s="177">
        <f t="shared" si="9"/>
        <v>583900</v>
      </c>
      <c r="D76" s="178">
        <f>SUM(D81)</f>
        <v>0</v>
      </c>
      <c r="E76" s="178">
        <f aca="true" t="shared" si="12" ref="E76">SUM(E81)</f>
        <v>0</v>
      </c>
      <c r="F76" s="177">
        <f>SUM(F81)</f>
        <v>583900</v>
      </c>
      <c r="G76" s="178">
        <f aca="true" t="shared" si="13" ref="G76:H76">SUM(G81)</f>
        <v>0</v>
      </c>
      <c r="H76" s="178">
        <f t="shared" si="13"/>
        <v>0</v>
      </c>
    </row>
    <row r="77" spans="1:8" s="5" customFormat="1" ht="15">
      <c r="A77" s="12"/>
      <c r="B77" s="166" t="s">
        <v>596</v>
      </c>
      <c r="C77" s="177">
        <f t="shared" si="9"/>
        <v>671500</v>
      </c>
      <c r="D77" s="178">
        <f aca="true" t="shared" si="14" ref="D77:H78">SUM(D82)</f>
        <v>0</v>
      </c>
      <c r="E77" s="178">
        <f t="shared" si="14"/>
        <v>0</v>
      </c>
      <c r="F77" s="178">
        <f t="shared" si="14"/>
        <v>671500</v>
      </c>
      <c r="G77" s="178">
        <f t="shared" si="14"/>
        <v>0</v>
      </c>
      <c r="H77" s="178">
        <f t="shared" si="14"/>
        <v>0</v>
      </c>
    </row>
    <row r="78" spans="1:8" s="5" customFormat="1" ht="15">
      <c r="A78" s="12"/>
      <c r="B78" s="166" t="s">
        <v>675</v>
      </c>
      <c r="C78" s="177">
        <f t="shared" si="9"/>
        <v>675300</v>
      </c>
      <c r="D78" s="178">
        <f t="shared" si="14"/>
        <v>0</v>
      </c>
      <c r="E78" s="178">
        <f t="shared" si="14"/>
        <v>0</v>
      </c>
      <c r="F78" s="178">
        <f t="shared" si="14"/>
        <v>675300</v>
      </c>
      <c r="G78" s="178">
        <f t="shared" si="14"/>
        <v>0</v>
      </c>
      <c r="H78" s="178">
        <f t="shared" si="14"/>
        <v>0</v>
      </c>
    </row>
    <row r="79" spans="1:8" s="5" customFormat="1" ht="25.5">
      <c r="A79" s="14"/>
      <c r="B79" s="14" t="s">
        <v>47</v>
      </c>
      <c r="C79" s="180">
        <f t="shared" si="9"/>
        <v>1930700</v>
      </c>
      <c r="D79" s="180">
        <f>D80</f>
        <v>0</v>
      </c>
      <c r="E79" s="180">
        <f aca="true" t="shared" si="15" ref="E79:H79">E80</f>
        <v>0</v>
      </c>
      <c r="F79" s="180">
        <f t="shared" si="15"/>
        <v>1930700</v>
      </c>
      <c r="G79" s="180">
        <f t="shared" si="15"/>
        <v>0</v>
      </c>
      <c r="H79" s="180">
        <f t="shared" si="15"/>
        <v>0</v>
      </c>
    </row>
    <row r="80" spans="1:8" s="5" customFormat="1" ht="25.5">
      <c r="A80" s="11" t="s">
        <v>48</v>
      </c>
      <c r="B80" s="15" t="s">
        <v>49</v>
      </c>
      <c r="C80" s="181">
        <f t="shared" si="9"/>
        <v>1930700</v>
      </c>
      <c r="D80" s="181">
        <f>SUM(D81:D83)</f>
        <v>0</v>
      </c>
      <c r="E80" s="181">
        <f>SUM(E81:E83)</f>
        <v>0</v>
      </c>
      <c r="F80" s="181">
        <f>SUM(F81:F83)</f>
        <v>1930700</v>
      </c>
      <c r="G80" s="181">
        <f>SUM(G81:G83)</f>
        <v>0</v>
      </c>
      <c r="H80" s="181">
        <f>SUM(H81:H83)</f>
        <v>0</v>
      </c>
    </row>
    <row r="81" spans="1:8" s="5" customFormat="1" ht="15">
      <c r="A81" s="12"/>
      <c r="B81" s="166" t="s">
        <v>595</v>
      </c>
      <c r="C81" s="177">
        <f t="shared" si="9"/>
        <v>583900</v>
      </c>
      <c r="D81" s="178"/>
      <c r="E81" s="175"/>
      <c r="F81" s="175">
        <v>583900</v>
      </c>
      <c r="G81" s="175"/>
      <c r="H81" s="178"/>
    </row>
    <row r="82" spans="1:8" s="5" customFormat="1" ht="15">
      <c r="A82" s="12"/>
      <c r="B82" s="166" t="s">
        <v>596</v>
      </c>
      <c r="C82" s="177">
        <f aca="true" t="shared" si="16" ref="C82:C144">SUM(D82:H82)</f>
        <v>671500</v>
      </c>
      <c r="D82" s="178"/>
      <c r="E82" s="175"/>
      <c r="F82" s="175">
        <v>671500</v>
      </c>
      <c r="G82" s="175"/>
      <c r="H82" s="178"/>
    </row>
    <row r="83" spans="1:8" s="5" customFormat="1" ht="15">
      <c r="A83" s="12"/>
      <c r="B83" s="166" t="s">
        <v>675</v>
      </c>
      <c r="C83" s="177">
        <f t="shared" si="16"/>
        <v>675300</v>
      </c>
      <c r="D83" s="178"/>
      <c r="E83" s="175"/>
      <c r="F83" s="175">
        <v>675300</v>
      </c>
      <c r="G83" s="175"/>
      <c r="H83" s="178"/>
    </row>
    <row r="84" spans="1:8" s="5" customFormat="1" ht="15">
      <c r="A84" s="16"/>
      <c r="B84" s="9" t="s">
        <v>50</v>
      </c>
      <c r="C84" s="172">
        <f t="shared" si="16"/>
        <v>1924286.091</v>
      </c>
      <c r="D84" s="172">
        <f>SUM(D85:D86)</f>
        <v>0</v>
      </c>
      <c r="E84" s="172">
        <f>SUM(E85:E86)</f>
        <v>0</v>
      </c>
      <c r="F84" s="172">
        <f>SUM(F85:F86)</f>
        <v>1923126.091</v>
      </c>
      <c r="G84" s="172">
        <f>SUM(G85:G86)</f>
        <v>1160</v>
      </c>
      <c r="H84" s="172">
        <f>SUM(H85:H86)</f>
        <v>0</v>
      </c>
    </row>
    <row r="85" spans="1:8" s="5" customFormat="1" ht="15">
      <c r="A85" s="4"/>
      <c r="B85" s="148" t="s">
        <v>595</v>
      </c>
      <c r="C85" s="170">
        <f>SUM(D85:H85)</f>
        <v>891544.33</v>
      </c>
      <c r="D85" s="170">
        <f aca="true" t="shared" si="17" ref="D85:H87">SUM(D90,D94,D98,D102,D159,D164,D172,D200,D248,D126,D142,D277,D281,D326,D330,D334,D338,D351,D355,D359,D367,D372,D396,D413,D430,D434)</f>
        <v>0</v>
      </c>
      <c r="E85" s="170">
        <f t="shared" si="17"/>
        <v>0</v>
      </c>
      <c r="F85" s="170">
        <f t="shared" si="17"/>
        <v>890964.33</v>
      </c>
      <c r="G85" s="170">
        <f t="shared" si="17"/>
        <v>580</v>
      </c>
      <c r="H85" s="170">
        <f t="shared" si="17"/>
        <v>0</v>
      </c>
    </row>
    <row r="86" spans="1:8" s="5" customFormat="1" ht="15">
      <c r="A86" s="4"/>
      <c r="B86" s="148" t="s">
        <v>596</v>
      </c>
      <c r="C86" s="170">
        <f t="shared" si="16"/>
        <v>1032741.7609999999</v>
      </c>
      <c r="D86" s="170">
        <f t="shared" si="17"/>
        <v>0</v>
      </c>
      <c r="E86" s="170">
        <f t="shared" si="17"/>
        <v>0</v>
      </c>
      <c r="F86" s="170">
        <f t="shared" si="17"/>
        <v>1032161.7609999999</v>
      </c>
      <c r="G86" s="170">
        <f t="shared" si="17"/>
        <v>580</v>
      </c>
      <c r="H86" s="170">
        <f t="shared" si="17"/>
        <v>0</v>
      </c>
    </row>
    <row r="87" spans="1:8" s="5" customFormat="1" ht="15">
      <c r="A87" s="4"/>
      <c r="B87" s="148" t="s">
        <v>675</v>
      </c>
      <c r="C87" s="170">
        <f t="shared" si="16"/>
        <v>1183764.4315</v>
      </c>
      <c r="D87" s="170">
        <f t="shared" si="17"/>
        <v>0</v>
      </c>
      <c r="E87" s="170">
        <f t="shared" si="17"/>
        <v>0</v>
      </c>
      <c r="F87" s="170">
        <f t="shared" si="17"/>
        <v>1183184.4315</v>
      </c>
      <c r="G87" s="170">
        <f t="shared" si="17"/>
        <v>580</v>
      </c>
      <c r="H87" s="170">
        <f t="shared" si="17"/>
        <v>0</v>
      </c>
    </row>
    <row r="88" spans="1:8" s="5" customFormat="1" ht="25.5">
      <c r="A88" s="10" t="s">
        <v>51</v>
      </c>
      <c r="B88" s="10" t="s">
        <v>52</v>
      </c>
      <c r="C88" s="173">
        <f t="shared" si="16"/>
        <v>6096.7</v>
      </c>
      <c r="D88" s="173">
        <f>D89+D93+D97+D125+D141</f>
        <v>0</v>
      </c>
      <c r="E88" s="173">
        <f aca="true" t="shared" si="18" ref="E88:H88">E89+E93+E97+E125+E141</f>
        <v>0</v>
      </c>
      <c r="F88" s="173">
        <f t="shared" si="18"/>
        <v>6096.7</v>
      </c>
      <c r="G88" s="173">
        <f t="shared" si="18"/>
        <v>0</v>
      </c>
      <c r="H88" s="173">
        <f t="shared" si="18"/>
        <v>0</v>
      </c>
    </row>
    <row r="89" spans="1:8" s="5" customFormat="1" ht="25.5">
      <c r="A89" s="11" t="s">
        <v>53</v>
      </c>
      <c r="B89" s="11" t="s">
        <v>54</v>
      </c>
      <c r="C89" s="174">
        <f t="shared" si="16"/>
        <v>457.5</v>
      </c>
      <c r="D89" s="174">
        <f>SUM(D90:D92)</f>
        <v>0</v>
      </c>
      <c r="E89" s="174">
        <f>SUM(E90:E92)</f>
        <v>0</v>
      </c>
      <c r="F89" s="174">
        <f>SUM(F90:F92)</f>
        <v>457.5</v>
      </c>
      <c r="G89" s="174">
        <f>SUM(G90:G92)</f>
        <v>0</v>
      </c>
      <c r="H89" s="174">
        <f>SUM(H90:H92)</f>
        <v>0</v>
      </c>
    </row>
    <row r="90" spans="1:8" s="5" customFormat="1" ht="15">
      <c r="A90" s="4"/>
      <c r="B90" s="148" t="s">
        <v>595</v>
      </c>
      <c r="C90" s="170">
        <f t="shared" si="16"/>
        <v>134.5</v>
      </c>
      <c r="D90" s="170"/>
      <c r="E90" s="170"/>
      <c r="F90" s="175">
        <v>134.5</v>
      </c>
      <c r="G90" s="175"/>
      <c r="H90" s="170"/>
    </row>
    <row r="91" spans="1:8" s="5" customFormat="1" ht="15">
      <c r="A91" s="4"/>
      <c r="B91" s="148" t="s">
        <v>596</v>
      </c>
      <c r="C91" s="170">
        <f t="shared" si="16"/>
        <v>160</v>
      </c>
      <c r="D91" s="170"/>
      <c r="E91" s="170"/>
      <c r="F91" s="175">
        <v>160</v>
      </c>
      <c r="G91" s="175"/>
      <c r="H91" s="170"/>
    </row>
    <row r="92" spans="1:8" s="5" customFormat="1" ht="15">
      <c r="A92" s="4"/>
      <c r="B92" s="148" t="s">
        <v>675</v>
      </c>
      <c r="C92" s="170">
        <f t="shared" si="16"/>
        <v>163</v>
      </c>
      <c r="D92" s="170"/>
      <c r="E92" s="170"/>
      <c r="F92" s="175">
        <v>163</v>
      </c>
      <c r="G92" s="175"/>
      <c r="H92" s="170"/>
    </row>
    <row r="93" spans="1:8" s="5" customFormat="1" ht="38.25">
      <c r="A93" s="11" t="s">
        <v>55</v>
      </c>
      <c r="B93" s="11" t="s">
        <v>56</v>
      </c>
      <c r="C93" s="174">
        <f t="shared" si="16"/>
        <v>4500</v>
      </c>
      <c r="D93" s="174">
        <f>SUM(D94:D96)</f>
        <v>0</v>
      </c>
      <c r="E93" s="174">
        <f>SUM(E94:E96)</f>
        <v>0</v>
      </c>
      <c r="F93" s="174">
        <f>SUM(F94:F96)</f>
        <v>4500</v>
      </c>
      <c r="G93" s="174">
        <f>SUM(G94:G96)</f>
        <v>0</v>
      </c>
      <c r="H93" s="174">
        <f>SUM(H94:H96)</f>
        <v>0</v>
      </c>
    </row>
    <row r="94" spans="1:8" s="5" customFormat="1" ht="15">
      <c r="A94" s="4"/>
      <c r="B94" s="148" t="s">
        <v>595</v>
      </c>
      <c r="C94" s="170">
        <f t="shared" si="16"/>
        <v>1500</v>
      </c>
      <c r="D94" s="170"/>
      <c r="E94" s="170"/>
      <c r="F94" s="170">
        <v>1500</v>
      </c>
      <c r="G94" s="170"/>
      <c r="H94" s="170"/>
    </row>
    <row r="95" spans="1:8" s="5" customFormat="1" ht="15">
      <c r="A95" s="4"/>
      <c r="B95" s="148" t="s">
        <v>596</v>
      </c>
      <c r="C95" s="170">
        <f t="shared" si="16"/>
        <v>1500</v>
      </c>
      <c r="D95" s="170"/>
      <c r="E95" s="170"/>
      <c r="F95" s="170">
        <v>1500</v>
      </c>
      <c r="G95" s="170"/>
      <c r="H95" s="170"/>
    </row>
    <row r="96" spans="1:8" s="5" customFormat="1" ht="15">
      <c r="A96" s="4"/>
      <c r="B96" s="148" t="s">
        <v>675</v>
      </c>
      <c r="C96" s="170">
        <f t="shared" si="16"/>
        <v>1500</v>
      </c>
      <c r="D96" s="170"/>
      <c r="E96" s="170"/>
      <c r="F96" s="170">
        <v>1500</v>
      </c>
      <c r="G96" s="170"/>
      <c r="H96" s="170"/>
    </row>
    <row r="97" spans="1:8" s="5" customFormat="1" ht="25.5">
      <c r="A97" s="11" t="s">
        <v>57</v>
      </c>
      <c r="B97" s="11" t="s">
        <v>58</v>
      </c>
      <c r="C97" s="174">
        <f t="shared" si="16"/>
        <v>330.2</v>
      </c>
      <c r="D97" s="174">
        <f>SUM(D98:D100)</f>
        <v>0</v>
      </c>
      <c r="E97" s="174">
        <f>SUM(E98:E100)</f>
        <v>0</v>
      </c>
      <c r="F97" s="174">
        <f>SUM(F98:F100)</f>
        <v>330.2</v>
      </c>
      <c r="G97" s="174">
        <f>SUM(G98:G100)</f>
        <v>0</v>
      </c>
      <c r="H97" s="174">
        <f>SUM(H98:H100)</f>
        <v>0</v>
      </c>
    </row>
    <row r="98" spans="1:8" s="5" customFormat="1" ht="15">
      <c r="A98" s="4"/>
      <c r="B98" s="148" t="s">
        <v>595</v>
      </c>
      <c r="C98" s="170">
        <f t="shared" si="16"/>
        <v>107.2</v>
      </c>
      <c r="D98" s="170"/>
      <c r="E98" s="170"/>
      <c r="F98" s="175">
        <v>107.2</v>
      </c>
      <c r="G98" s="170"/>
      <c r="H98" s="170"/>
    </row>
    <row r="99" spans="1:8" s="5" customFormat="1" ht="15">
      <c r="A99" s="4"/>
      <c r="B99" s="148" t="s">
        <v>596</v>
      </c>
      <c r="C99" s="170">
        <f t="shared" si="16"/>
        <v>110</v>
      </c>
      <c r="D99" s="170"/>
      <c r="E99" s="170"/>
      <c r="F99" s="175">
        <v>110</v>
      </c>
      <c r="G99" s="170"/>
      <c r="H99" s="170"/>
    </row>
    <row r="100" spans="1:8" s="5" customFormat="1" ht="15">
      <c r="A100" s="4"/>
      <c r="B100" s="148" t="s">
        <v>675</v>
      </c>
      <c r="C100" s="170">
        <f t="shared" si="16"/>
        <v>113</v>
      </c>
      <c r="D100" s="170"/>
      <c r="E100" s="170"/>
      <c r="F100" s="175">
        <v>113</v>
      </c>
      <c r="G100" s="170"/>
      <c r="H100" s="170"/>
    </row>
    <row r="101" spans="1:8" s="5" customFormat="1" ht="38.25">
      <c r="A101" s="11" t="s">
        <v>59</v>
      </c>
      <c r="B101" s="11" t="s">
        <v>60</v>
      </c>
      <c r="C101" s="174">
        <f>SUM(D101:H101)</f>
        <v>24</v>
      </c>
      <c r="D101" s="174">
        <f>SUM(D102:D104)</f>
        <v>0</v>
      </c>
      <c r="E101" s="174">
        <f>SUM(E102:E104)</f>
        <v>0</v>
      </c>
      <c r="F101" s="174">
        <f>SUM(F102:F104)</f>
        <v>24</v>
      </c>
      <c r="G101" s="174">
        <f>SUM(G102:G104)</f>
        <v>0</v>
      </c>
      <c r="H101" s="174">
        <f>SUM(H102:H104)</f>
        <v>0</v>
      </c>
    </row>
    <row r="102" spans="1:8" s="5" customFormat="1" ht="15">
      <c r="A102" s="4"/>
      <c r="B102" s="148" t="s">
        <v>595</v>
      </c>
      <c r="C102" s="170">
        <f t="shared" si="16"/>
        <v>8</v>
      </c>
      <c r="D102" s="170"/>
      <c r="E102" s="170"/>
      <c r="F102" s="175">
        <f>F106+F110+F114+F118+F122</f>
        <v>8</v>
      </c>
      <c r="G102" s="170"/>
      <c r="H102" s="170"/>
    </row>
    <row r="103" spans="1:8" s="5" customFormat="1" ht="15">
      <c r="A103" s="4"/>
      <c r="B103" s="148" t="s">
        <v>596</v>
      </c>
      <c r="C103" s="170">
        <f t="shared" si="16"/>
        <v>8</v>
      </c>
      <c r="D103" s="170"/>
      <c r="E103" s="170"/>
      <c r="F103" s="175">
        <f aca="true" t="shared" si="19" ref="F103:F104">F107+F111+F115+F119+F123</f>
        <v>8</v>
      </c>
      <c r="G103" s="170"/>
      <c r="H103" s="170"/>
    </row>
    <row r="104" spans="1:8" s="5" customFormat="1" ht="15">
      <c r="A104" s="4"/>
      <c r="B104" s="148" t="s">
        <v>675</v>
      </c>
      <c r="C104" s="170">
        <f t="shared" si="16"/>
        <v>8</v>
      </c>
      <c r="D104" s="170"/>
      <c r="E104" s="170"/>
      <c r="F104" s="175">
        <f t="shared" si="19"/>
        <v>8</v>
      </c>
      <c r="G104" s="170"/>
      <c r="H104" s="170"/>
    </row>
    <row r="105" spans="1:8" s="5" customFormat="1" ht="15">
      <c r="A105" s="4" t="s">
        <v>61</v>
      </c>
      <c r="B105" s="4" t="s">
        <v>62</v>
      </c>
      <c r="C105" s="170">
        <f>SUM(D105:H105)</f>
        <v>4.5</v>
      </c>
      <c r="D105" s="170">
        <f>SUM(D106:D108)</f>
        <v>0</v>
      </c>
      <c r="E105" s="170">
        <f>SUM(E106:E108)</f>
        <v>0</v>
      </c>
      <c r="F105" s="170">
        <f>SUM(F106:F108)</f>
        <v>4.5</v>
      </c>
      <c r="G105" s="170">
        <f>SUM(G106:G108)</f>
        <v>0</v>
      </c>
      <c r="H105" s="170">
        <f>SUM(H106:H108)</f>
        <v>0</v>
      </c>
    </row>
    <row r="106" spans="1:8" s="5" customFormat="1" ht="15">
      <c r="A106" s="4"/>
      <c r="B106" s="148" t="s">
        <v>595</v>
      </c>
      <c r="C106" s="170">
        <f t="shared" si="16"/>
        <v>1.5</v>
      </c>
      <c r="D106" s="170"/>
      <c r="E106" s="170"/>
      <c r="F106" s="170">
        <v>1.5</v>
      </c>
      <c r="G106" s="170"/>
      <c r="H106" s="170"/>
    </row>
    <row r="107" spans="1:8" s="5" customFormat="1" ht="15">
      <c r="A107" s="4"/>
      <c r="B107" s="148" t="s">
        <v>596</v>
      </c>
      <c r="C107" s="170">
        <f t="shared" si="16"/>
        <v>1.5</v>
      </c>
      <c r="D107" s="170"/>
      <c r="E107" s="170"/>
      <c r="F107" s="170">
        <v>1.5</v>
      </c>
      <c r="G107" s="170"/>
      <c r="H107" s="170"/>
    </row>
    <row r="108" spans="1:8" s="5" customFormat="1" ht="15">
      <c r="A108" s="4"/>
      <c r="B108" s="148" t="s">
        <v>675</v>
      </c>
      <c r="C108" s="170">
        <f t="shared" si="16"/>
        <v>1.5</v>
      </c>
      <c r="D108" s="170"/>
      <c r="E108" s="170"/>
      <c r="F108" s="170">
        <v>1.5</v>
      </c>
      <c r="G108" s="170"/>
      <c r="H108" s="170"/>
    </row>
    <row r="109" spans="1:8" s="5" customFormat="1" ht="15">
      <c r="A109" s="4" t="s">
        <v>63</v>
      </c>
      <c r="B109" s="4" t="s">
        <v>64</v>
      </c>
      <c r="C109" s="170">
        <f>SUM(D109:H109)</f>
        <v>4.5</v>
      </c>
      <c r="D109" s="170">
        <f>SUM(D110:D112)</f>
        <v>0</v>
      </c>
      <c r="E109" s="170">
        <f>SUM(E110:E112)</f>
        <v>0</v>
      </c>
      <c r="F109" s="170">
        <f>SUM(F110:F112)</f>
        <v>4.5</v>
      </c>
      <c r="G109" s="170">
        <f>SUM(G110:G112)</f>
        <v>0</v>
      </c>
      <c r="H109" s="170">
        <f>SUM(H110:H112)</f>
        <v>0</v>
      </c>
    </row>
    <row r="110" spans="1:8" s="5" customFormat="1" ht="15">
      <c r="A110" s="4"/>
      <c r="B110" s="148" t="s">
        <v>595</v>
      </c>
      <c r="C110" s="170">
        <f t="shared" si="16"/>
        <v>1.5</v>
      </c>
      <c r="D110" s="170"/>
      <c r="E110" s="170"/>
      <c r="F110" s="170">
        <v>1.5</v>
      </c>
      <c r="G110" s="170"/>
      <c r="H110" s="170"/>
    </row>
    <row r="111" spans="1:8" s="5" customFormat="1" ht="15">
      <c r="A111" s="4"/>
      <c r="B111" s="148" t="s">
        <v>596</v>
      </c>
      <c r="C111" s="170">
        <f t="shared" si="16"/>
        <v>1.5</v>
      </c>
      <c r="D111" s="170"/>
      <c r="E111" s="170"/>
      <c r="F111" s="170">
        <v>1.5</v>
      </c>
      <c r="G111" s="170"/>
      <c r="H111" s="170"/>
    </row>
    <row r="112" spans="1:8" s="5" customFormat="1" ht="15">
      <c r="A112" s="4"/>
      <c r="B112" s="148" t="s">
        <v>675</v>
      </c>
      <c r="C112" s="170">
        <f t="shared" si="16"/>
        <v>1.5</v>
      </c>
      <c r="D112" s="170"/>
      <c r="E112" s="170"/>
      <c r="F112" s="170">
        <v>1.5</v>
      </c>
      <c r="G112" s="170"/>
      <c r="H112" s="170"/>
    </row>
    <row r="113" spans="1:8" s="5" customFormat="1" ht="15">
      <c r="A113" s="4" t="s">
        <v>65</v>
      </c>
      <c r="B113" s="4" t="s">
        <v>66</v>
      </c>
      <c r="C113" s="170">
        <f>SUM(D113:H113)</f>
        <v>4.5</v>
      </c>
      <c r="D113" s="170">
        <f>SUM(D114:D116)</f>
        <v>0</v>
      </c>
      <c r="E113" s="170">
        <f>SUM(E114:E116)</f>
        <v>0</v>
      </c>
      <c r="F113" s="170">
        <f>SUM(F114:F116)</f>
        <v>4.5</v>
      </c>
      <c r="G113" s="170">
        <f>SUM(G114:G116)</f>
        <v>0</v>
      </c>
      <c r="H113" s="170">
        <f>SUM(H114:H116)</f>
        <v>0</v>
      </c>
    </row>
    <row r="114" spans="1:8" s="5" customFormat="1" ht="15">
      <c r="A114" s="4"/>
      <c r="B114" s="148" t="s">
        <v>595</v>
      </c>
      <c r="C114" s="170">
        <f t="shared" si="16"/>
        <v>1.5</v>
      </c>
      <c r="D114" s="170"/>
      <c r="E114" s="170"/>
      <c r="F114" s="170">
        <v>1.5</v>
      </c>
      <c r="G114" s="170"/>
      <c r="H114" s="170"/>
    </row>
    <row r="115" spans="1:8" s="5" customFormat="1" ht="15">
      <c r="A115" s="4"/>
      <c r="B115" s="148" t="s">
        <v>596</v>
      </c>
      <c r="C115" s="170">
        <f t="shared" si="16"/>
        <v>1.5</v>
      </c>
      <c r="D115" s="170"/>
      <c r="E115" s="170"/>
      <c r="F115" s="170">
        <v>1.5</v>
      </c>
      <c r="G115" s="170"/>
      <c r="H115" s="170"/>
    </row>
    <row r="116" spans="1:8" s="5" customFormat="1" ht="15">
      <c r="A116" s="4"/>
      <c r="B116" s="148" t="s">
        <v>675</v>
      </c>
      <c r="C116" s="170">
        <f t="shared" si="16"/>
        <v>1.5</v>
      </c>
      <c r="D116" s="170"/>
      <c r="E116" s="170"/>
      <c r="F116" s="170">
        <v>1.5</v>
      </c>
      <c r="G116" s="170"/>
      <c r="H116" s="170"/>
    </row>
    <row r="117" spans="1:8" s="5" customFormat="1" ht="15">
      <c r="A117" s="4" t="s">
        <v>67</v>
      </c>
      <c r="B117" s="4" t="s">
        <v>68</v>
      </c>
      <c r="C117" s="170">
        <f>SUM(D117:H117)</f>
        <v>4.5</v>
      </c>
      <c r="D117" s="170">
        <f>SUM(D118:D120)</f>
        <v>0</v>
      </c>
      <c r="E117" s="170">
        <f>SUM(E118:E120)</f>
        <v>0</v>
      </c>
      <c r="F117" s="170">
        <f>SUM(F118:F120)</f>
        <v>4.5</v>
      </c>
      <c r="G117" s="170">
        <f>SUM(G118:G120)</f>
        <v>0</v>
      </c>
      <c r="H117" s="170">
        <f>SUM(H118:H120)</f>
        <v>0</v>
      </c>
    </row>
    <row r="118" spans="1:8" s="5" customFormat="1" ht="15">
      <c r="A118" s="4"/>
      <c r="B118" s="148" t="s">
        <v>595</v>
      </c>
      <c r="C118" s="170">
        <f t="shared" si="16"/>
        <v>1.5</v>
      </c>
      <c r="D118" s="170"/>
      <c r="E118" s="170"/>
      <c r="F118" s="170">
        <v>1.5</v>
      </c>
      <c r="G118" s="170"/>
      <c r="H118" s="170"/>
    </row>
    <row r="119" spans="1:8" s="5" customFormat="1" ht="15">
      <c r="A119" s="4"/>
      <c r="B119" s="148" t="s">
        <v>596</v>
      </c>
      <c r="C119" s="170">
        <f t="shared" si="16"/>
        <v>1.5</v>
      </c>
      <c r="D119" s="170"/>
      <c r="E119" s="170"/>
      <c r="F119" s="170">
        <v>1.5</v>
      </c>
      <c r="G119" s="170"/>
      <c r="H119" s="170"/>
    </row>
    <row r="120" spans="1:8" s="5" customFormat="1" ht="15">
      <c r="A120" s="4"/>
      <c r="B120" s="148" t="s">
        <v>675</v>
      </c>
      <c r="C120" s="170">
        <f t="shared" si="16"/>
        <v>1.5</v>
      </c>
      <c r="D120" s="170"/>
      <c r="E120" s="170"/>
      <c r="F120" s="170">
        <v>1.5</v>
      </c>
      <c r="G120" s="170"/>
      <c r="H120" s="170"/>
    </row>
    <row r="121" spans="1:8" s="5" customFormat="1" ht="15">
      <c r="A121" s="4" t="s">
        <v>69</v>
      </c>
      <c r="B121" s="17" t="s">
        <v>70</v>
      </c>
      <c r="C121" s="170">
        <f>SUM(D121:H121)</f>
        <v>6</v>
      </c>
      <c r="D121" s="170">
        <f>SUM(D122:D124)</f>
        <v>0</v>
      </c>
      <c r="E121" s="170">
        <f>SUM(E122:E124)</f>
        <v>0</v>
      </c>
      <c r="F121" s="170">
        <f>SUM(F122:F124)</f>
        <v>6</v>
      </c>
      <c r="G121" s="170">
        <f>SUM(G122:G124)</f>
        <v>0</v>
      </c>
      <c r="H121" s="170">
        <f>SUM(H122:H124)</f>
        <v>0</v>
      </c>
    </row>
    <row r="122" spans="1:8" s="5" customFormat="1" ht="15">
      <c r="A122" s="4"/>
      <c r="B122" s="148" t="s">
        <v>595</v>
      </c>
      <c r="C122" s="170">
        <f>SUM(D122:H122)</f>
        <v>2</v>
      </c>
      <c r="D122" s="170"/>
      <c r="E122" s="170"/>
      <c r="F122" s="170">
        <v>2</v>
      </c>
      <c r="G122" s="170"/>
      <c r="H122" s="170"/>
    </row>
    <row r="123" spans="1:8" s="5" customFormat="1" ht="15">
      <c r="A123" s="4"/>
      <c r="B123" s="148" t="s">
        <v>596</v>
      </c>
      <c r="C123" s="170">
        <f>SUM(D123:H123)</f>
        <v>2</v>
      </c>
      <c r="D123" s="170"/>
      <c r="E123" s="170"/>
      <c r="F123" s="170">
        <v>2</v>
      </c>
      <c r="G123" s="170"/>
      <c r="H123" s="170"/>
    </row>
    <row r="124" spans="1:8" s="5" customFormat="1" ht="15">
      <c r="A124" s="4"/>
      <c r="B124" s="148" t="s">
        <v>675</v>
      </c>
      <c r="C124" s="170">
        <f>SUM(D124:H124)</f>
        <v>2</v>
      </c>
      <c r="D124" s="170"/>
      <c r="E124" s="170"/>
      <c r="F124" s="168">
        <v>2</v>
      </c>
      <c r="G124" s="170"/>
      <c r="H124" s="170"/>
    </row>
    <row r="125" spans="1:8" s="5" customFormat="1" ht="15">
      <c r="A125" s="11" t="s">
        <v>71</v>
      </c>
      <c r="B125" s="11" t="s">
        <v>72</v>
      </c>
      <c r="C125" s="174">
        <f t="shared" si="16"/>
        <v>728</v>
      </c>
      <c r="D125" s="174">
        <f>SUM(D126:D128)</f>
        <v>0</v>
      </c>
      <c r="E125" s="174">
        <f>SUM(E126:E128)</f>
        <v>0</v>
      </c>
      <c r="F125" s="174">
        <f>SUM(F126:F128)</f>
        <v>728</v>
      </c>
      <c r="G125" s="174"/>
      <c r="H125" s="174">
        <f>SUM(H126:H128)</f>
        <v>0</v>
      </c>
    </row>
    <row r="126" spans="1:8" s="5" customFormat="1" ht="15">
      <c r="A126" s="4"/>
      <c r="B126" s="148" t="s">
        <v>595</v>
      </c>
      <c r="C126" s="176">
        <f t="shared" si="16"/>
        <v>76</v>
      </c>
      <c r="D126" s="176"/>
      <c r="E126" s="176"/>
      <c r="F126" s="176">
        <f>F130+F134+F138</f>
        <v>76</v>
      </c>
      <c r="G126" s="176"/>
      <c r="H126" s="176"/>
    </row>
    <row r="127" spans="1:8" s="5" customFormat="1" ht="15">
      <c r="A127" s="4"/>
      <c r="B127" s="148" t="s">
        <v>596</v>
      </c>
      <c r="C127" s="176">
        <f t="shared" si="16"/>
        <v>576</v>
      </c>
      <c r="D127" s="176"/>
      <c r="E127" s="176"/>
      <c r="F127" s="176">
        <f aca="true" t="shared" si="20" ref="F127:F128">F131+F135+F139</f>
        <v>576</v>
      </c>
      <c r="G127" s="176"/>
      <c r="H127" s="176"/>
    </row>
    <row r="128" spans="1:8" s="5" customFormat="1" ht="15">
      <c r="A128" s="4"/>
      <c r="B128" s="148" t="s">
        <v>675</v>
      </c>
      <c r="C128" s="176">
        <f t="shared" si="16"/>
        <v>76</v>
      </c>
      <c r="D128" s="176"/>
      <c r="E128" s="176"/>
      <c r="F128" s="176">
        <f t="shared" si="20"/>
        <v>76</v>
      </c>
      <c r="G128" s="176"/>
      <c r="H128" s="176"/>
    </row>
    <row r="129" spans="1:8" s="5" customFormat="1" ht="25.5">
      <c r="A129" s="4" t="s">
        <v>73</v>
      </c>
      <c r="B129" s="18" t="s">
        <v>74</v>
      </c>
      <c r="C129" s="176">
        <f t="shared" si="16"/>
        <v>500</v>
      </c>
      <c r="D129" s="176">
        <f>SUM(D130:D132)</f>
        <v>0</v>
      </c>
      <c r="E129" s="176">
        <f>SUM(E130:E132)</f>
        <v>0</v>
      </c>
      <c r="F129" s="176">
        <f>SUM(F130:F132)</f>
        <v>500</v>
      </c>
      <c r="G129" s="176"/>
      <c r="H129" s="176">
        <f>SUM(H130:H132)</f>
        <v>0</v>
      </c>
    </row>
    <row r="130" spans="1:8" s="5" customFormat="1" ht="15">
      <c r="A130" s="4"/>
      <c r="B130" s="148" t="s">
        <v>595</v>
      </c>
      <c r="C130" s="176">
        <f t="shared" si="16"/>
        <v>0</v>
      </c>
      <c r="D130" s="176"/>
      <c r="E130" s="176"/>
      <c r="F130" s="182"/>
      <c r="G130" s="176"/>
      <c r="H130" s="176"/>
    </row>
    <row r="131" spans="1:8" s="5" customFormat="1" ht="15">
      <c r="A131" s="4"/>
      <c r="B131" s="148" t="s">
        <v>596</v>
      </c>
      <c r="C131" s="176">
        <f t="shared" si="16"/>
        <v>500</v>
      </c>
      <c r="D131" s="176"/>
      <c r="E131" s="176"/>
      <c r="F131" s="182">
        <v>500</v>
      </c>
      <c r="G131" s="176"/>
      <c r="H131" s="176"/>
    </row>
    <row r="132" spans="1:8" s="5" customFormat="1" ht="15">
      <c r="A132" s="4"/>
      <c r="B132" s="148" t="s">
        <v>675</v>
      </c>
      <c r="C132" s="176">
        <f t="shared" si="16"/>
        <v>0</v>
      </c>
      <c r="D132" s="176"/>
      <c r="E132" s="176"/>
      <c r="F132" s="182"/>
      <c r="G132" s="176"/>
      <c r="H132" s="176"/>
    </row>
    <row r="133" spans="1:8" s="5" customFormat="1" ht="25.5">
      <c r="A133" s="4" t="s">
        <v>75</v>
      </c>
      <c r="B133" s="161" t="s">
        <v>604</v>
      </c>
      <c r="C133" s="170">
        <f t="shared" si="16"/>
        <v>120</v>
      </c>
      <c r="D133" s="170">
        <f>SUM(D134:D136)</f>
        <v>0</v>
      </c>
      <c r="E133" s="170">
        <f>SUM(E134:E136)</f>
        <v>0</v>
      </c>
      <c r="F133" s="170">
        <f>SUM(F134:F136)</f>
        <v>120</v>
      </c>
      <c r="G133" s="170">
        <f>SUM(G134:G136)</f>
        <v>0</v>
      </c>
      <c r="H133" s="170">
        <f>SUM(H134:H136)</f>
        <v>0</v>
      </c>
    </row>
    <row r="134" spans="1:8" s="5" customFormat="1" ht="15">
      <c r="A134" s="4"/>
      <c r="B134" s="148" t="s">
        <v>595</v>
      </c>
      <c r="C134" s="170">
        <f t="shared" si="16"/>
        <v>40</v>
      </c>
      <c r="D134" s="170"/>
      <c r="E134" s="170"/>
      <c r="F134" s="170">
        <v>40</v>
      </c>
      <c r="G134" s="170"/>
      <c r="H134" s="170"/>
    </row>
    <row r="135" spans="1:8" s="5" customFormat="1" ht="15">
      <c r="A135" s="4"/>
      <c r="B135" s="148" t="s">
        <v>596</v>
      </c>
      <c r="C135" s="170">
        <f t="shared" si="16"/>
        <v>40</v>
      </c>
      <c r="D135" s="170"/>
      <c r="E135" s="170"/>
      <c r="F135" s="170">
        <v>40</v>
      </c>
      <c r="G135" s="170"/>
      <c r="H135" s="170"/>
    </row>
    <row r="136" spans="1:8" s="5" customFormat="1" ht="15">
      <c r="A136" s="4"/>
      <c r="B136" s="148" t="s">
        <v>675</v>
      </c>
      <c r="C136" s="170">
        <f t="shared" si="16"/>
        <v>40</v>
      </c>
      <c r="D136" s="170"/>
      <c r="E136" s="170"/>
      <c r="F136" s="170">
        <v>40</v>
      </c>
      <c r="G136" s="170"/>
      <c r="H136" s="170"/>
    </row>
    <row r="137" spans="1:8" s="5" customFormat="1" ht="25.5">
      <c r="A137" s="4" t="s">
        <v>76</v>
      </c>
      <c r="B137" s="18" t="s">
        <v>77</v>
      </c>
      <c r="C137" s="170">
        <f t="shared" si="16"/>
        <v>108</v>
      </c>
      <c r="D137" s="170">
        <f>SUM(D138:D140)</f>
        <v>0</v>
      </c>
      <c r="E137" s="170">
        <f>SUM(E138:E140)</f>
        <v>0</v>
      </c>
      <c r="F137" s="170">
        <f>SUM(F138:F140)</f>
        <v>108</v>
      </c>
      <c r="G137" s="170">
        <f>SUM(G138:G140)</f>
        <v>0</v>
      </c>
      <c r="H137" s="170">
        <f>SUM(H138:H140)</f>
        <v>0</v>
      </c>
    </row>
    <row r="138" spans="1:8" s="5" customFormat="1" ht="15">
      <c r="A138" s="4"/>
      <c r="B138" s="148" t="s">
        <v>595</v>
      </c>
      <c r="C138" s="170">
        <f t="shared" si="16"/>
        <v>36</v>
      </c>
      <c r="D138" s="170"/>
      <c r="E138" s="170"/>
      <c r="F138" s="170">
        <v>36</v>
      </c>
      <c r="G138" s="170"/>
      <c r="H138" s="170"/>
    </row>
    <row r="139" spans="1:8" s="5" customFormat="1" ht="15">
      <c r="A139" s="4"/>
      <c r="B139" s="148" t="s">
        <v>596</v>
      </c>
      <c r="C139" s="170">
        <f t="shared" si="16"/>
        <v>36</v>
      </c>
      <c r="D139" s="170"/>
      <c r="E139" s="170"/>
      <c r="F139" s="170">
        <v>36</v>
      </c>
      <c r="G139" s="170"/>
      <c r="H139" s="170"/>
    </row>
    <row r="140" spans="1:8" s="5" customFormat="1" ht="15">
      <c r="A140" s="4"/>
      <c r="B140" s="148" t="s">
        <v>675</v>
      </c>
      <c r="C140" s="170">
        <f t="shared" si="16"/>
        <v>36</v>
      </c>
      <c r="D140" s="170"/>
      <c r="E140" s="170"/>
      <c r="F140" s="170">
        <v>36</v>
      </c>
      <c r="G140" s="170"/>
      <c r="H140" s="170"/>
    </row>
    <row r="141" spans="1:8" s="5" customFormat="1" ht="15">
      <c r="A141" s="11" t="s">
        <v>78</v>
      </c>
      <c r="B141" s="11" t="s">
        <v>79</v>
      </c>
      <c r="C141" s="174">
        <f t="shared" si="16"/>
        <v>81</v>
      </c>
      <c r="D141" s="174">
        <f>SUM(D142:D144)</f>
        <v>0</v>
      </c>
      <c r="E141" s="174">
        <f>SUM(E142:E144)</f>
        <v>0</v>
      </c>
      <c r="F141" s="174">
        <f>SUM(F142:F144)</f>
        <v>81</v>
      </c>
      <c r="G141" s="174">
        <f>SUM(G142:G144)</f>
        <v>0</v>
      </c>
      <c r="H141" s="174">
        <f>SUM(H142:H144)</f>
        <v>0</v>
      </c>
    </row>
    <row r="142" spans="1:8" s="5" customFormat="1" ht="15">
      <c r="A142" s="4"/>
      <c r="B142" s="148" t="s">
        <v>595</v>
      </c>
      <c r="C142" s="176">
        <f t="shared" si="16"/>
        <v>27</v>
      </c>
      <c r="D142" s="176">
        <f aca="true" t="shared" si="21" ref="D142:H144">D146+D150+D154</f>
        <v>0</v>
      </c>
      <c r="E142" s="176">
        <f t="shared" si="21"/>
        <v>0</v>
      </c>
      <c r="F142" s="176">
        <f>F146+F150+F154</f>
        <v>27</v>
      </c>
      <c r="G142" s="176">
        <f t="shared" si="21"/>
        <v>0</v>
      </c>
      <c r="H142" s="176">
        <f t="shared" si="21"/>
        <v>0</v>
      </c>
    </row>
    <row r="143" spans="1:8" s="5" customFormat="1" ht="15">
      <c r="A143" s="4"/>
      <c r="B143" s="148" t="s">
        <v>596</v>
      </c>
      <c r="C143" s="176">
        <f t="shared" si="16"/>
        <v>27</v>
      </c>
      <c r="D143" s="176">
        <f t="shared" si="21"/>
        <v>0</v>
      </c>
      <c r="E143" s="176">
        <f t="shared" si="21"/>
        <v>0</v>
      </c>
      <c r="F143" s="176">
        <f t="shared" si="21"/>
        <v>27</v>
      </c>
      <c r="G143" s="176">
        <f t="shared" si="21"/>
        <v>0</v>
      </c>
      <c r="H143" s="176">
        <f t="shared" si="21"/>
        <v>0</v>
      </c>
    </row>
    <row r="144" spans="1:8" s="5" customFormat="1" ht="15">
      <c r="A144" s="4"/>
      <c r="B144" s="148" t="s">
        <v>675</v>
      </c>
      <c r="C144" s="176">
        <f t="shared" si="16"/>
        <v>27</v>
      </c>
      <c r="D144" s="176">
        <f t="shared" si="21"/>
        <v>0</v>
      </c>
      <c r="E144" s="176">
        <f t="shared" si="21"/>
        <v>0</v>
      </c>
      <c r="F144" s="176">
        <f t="shared" si="21"/>
        <v>27</v>
      </c>
      <c r="G144" s="176">
        <f t="shared" si="21"/>
        <v>0</v>
      </c>
      <c r="H144" s="176">
        <f t="shared" si="21"/>
        <v>0</v>
      </c>
    </row>
    <row r="145" spans="1:8" s="5" customFormat="1" ht="15">
      <c r="A145" s="4" t="s">
        <v>80</v>
      </c>
      <c r="B145" s="18" t="s">
        <v>81</v>
      </c>
      <c r="C145" s="170">
        <f aca="true" t="shared" si="22" ref="C145:C156">SUM(D145:H145)</f>
        <v>30</v>
      </c>
      <c r="D145" s="170">
        <f>SUM(D146:D148)</f>
        <v>0</v>
      </c>
      <c r="E145" s="170">
        <f>SUM(E146:E148)</f>
        <v>0</v>
      </c>
      <c r="F145" s="170">
        <f>SUM(F146:F148)</f>
        <v>30</v>
      </c>
      <c r="G145" s="170">
        <f>SUM(G146:G148)</f>
        <v>0</v>
      </c>
      <c r="H145" s="170">
        <f>SUM(H146:H148)</f>
        <v>0</v>
      </c>
    </row>
    <row r="146" spans="1:8" s="5" customFormat="1" ht="15">
      <c r="A146" s="4"/>
      <c r="B146" s="148" t="s">
        <v>595</v>
      </c>
      <c r="C146" s="170">
        <f t="shared" si="22"/>
        <v>10</v>
      </c>
      <c r="D146" s="170"/>
      <c r="E146" s="170"/>
      <c r="F146" s="183">
        <v>10</v>
      </c>
      <c r="G146" s="170"/>
      <c r="H146" s="170"/>
    </row>
    <row r="147" spans="1:8" s="5" customFormat="1" ht="15">
      <c r="A147" s="4"/>
      <c r="B147" s="148" t="s">
        <v>596</v>
      </c>
      <c r="C147" s="170">
        <f t="shared" si="22"/>
        <v>10</v>
      </c>
      <c r="D147" s="170"/>
      <c r="E147" s="170"/>
      <c r="F147" s="183">
        <v>10</v>
      </c>
      <c r="G147" s="170"/>
      <c r="H147" s="170"/>
    </row>
    <row r="148" spans="1:8" s="5" customFormat="1" ht="15">
      <c r="A148" s="4"/>
      <c r="B148" s="148" t="s">
        <v>675</v>
      </c>
      <c r="C148" s="170">
        <f t="shared" si="22"/>
        <v>10</v>
      </c>
      <c r="D148" s="170"/>
      <c r="E148" s="170"/>
      <c r="F148" s="183">
        <v>10</v>
      </c>
      <c r="G148" s="170"/>
      <c r="H148" s="170"/>
    </row>
    <row r="149" spans="1:8" s="5" customFormat="1" ht="15">
      <c r="A149" s="4" t="s">
        <v>82</v>
      </c>
      <c r="B149" s="18" t="s">
        <v>83</v>
      </c>
      <c r="C149" s="170">
        <f t="shared" si="22"/>
        <v>6</v>
      </c>
      <c r="D149" s="170">
        <f>SUM(D150:D152)</f>
        <v>0</v>
      </c>
      <c r="E149" s="170">
        <f>SUM(E150:E152)</f>
        <v>0</v>
      </c>
      <c r="F149" s="170">
        <f>SUM(F150:F152)</f>
        <v>6</v>
      </c>
      <c r="G149" s="170">
        <f>SUM(G150:G152)</f>
        <v>0</v>
      </c>
      <c r="H149" s="170">
        <f>SUM(H150:H152)</f>
        <v>0</v>
      </c>
    </row>
    <row r="150" spans="1:8" s="5" customFormat="1" ht="15">
      <c r="A150" s="4"/>
      <c r="B150" s="148" t="s">
        <v>595</v>
      </c>
      <c r="C150" s="170">
        <f t="shared" si="22"/>
        <v>2</v>
      </c>
      <c r="D150" s="170"/>
      <c r="E150" s="170"/>
      <c r="F150" s="183">
        <v>2</v>
      </c>
      <c r="G150" s="170"/>
      <c r="H150" s="170"/>
    </row>
    <row r="151" spans="1:8" s="5" customFormat="1" ht="15">
      <c r="A151" s="4"/>
      <c r="B151" s="148" t="s">
        <v>596</v>
      </c>
      <c r="C151" s="170">
        <f t="shared" si="22"/>
        <v>2</v>
      </c>
      <c r="D151" s="170"/>
      <c r="E151" s="170"/>
      <c r="F151" s="183">
        <v>2</v>
      </c>
      <c r="G151" s="170"/>
      <c r="H151" s="170"/>
    </row>
    <row r="152" spans="1:8" s="5" customFormat="1" ht="15">
      <c r="A152" s="4"/>
      <c r="B152" s="148" t="s">
        <v>675</v>
      </c>
      <c r="C152" s="170">
        <f t="shared" si="22"/>
        <v>2</v>
      </c>
      <c r="D152" s="170"/>
      <c r="E152" s="170"/>
      <c r="F152" s="183">
        <v>2</v>
      </c>
      <c r="G152" s="170"/>
      <c r="H152" s="170"/>
    </row>
    <row r="153" spans="1:8" s="5" customFormat="1" ht="15">
      <c r="A153" s="4" t="s">
        <v>84</v>
      </c>
      <c r="B153" s="18" t="s">
        <v>85</v>
      </c>
      <c r="C153" s="170">
        <f t="shared" si="22"/>
        <v>45</v>
      </c>
      <c r="D153" s="170">
        <f>SUM(D154:D156)</f>
        <v>0</v>
      </c>
      <c r="E153" s="170">
        <f>SUM(E154:E156)</f>
        <v>0</v>
      </c>
      <c r="F153" s="170">
        <f>SUM(F154:F156)</f>
        <v>45</v>
      </c>
      <c r="G153" s="170">
        <f>SUM(G154:G156)</f>
        <v>0</v>
      </c>
      <c r="H153" s="170">
        <f>SUM(H154:H156)</f>
        <v>0</v>
      </c>
    </row>
    <row r="154" spans="1:8" s="5" customFormat="1" ht="15">
      <c r="A154" s="4"/>
      <c r="B154" s="148" t="s">
        <v>595</v>
      </c>
      <c r="C154" s="170">
        <f t="shared" si="22"/>
        <v>15</v>
      </c>
      <c r="D154" s="170"/>
      <c r="E154" s="170"/>
      <c r="F154" s="183">
        <v>15</v>
      </c>
      <c r="G154" s="170"/>
      <c r="H154" s="170"/>
    </row>
    <row r="155" spans="1:8" s="5" customFormat="1" ht="15">
      <c r="A155" s="4"/>
      <c r="B155" s="148" t="s">
        <v>596</v>
      </c>
      <c r="C155" s="170">
        <f t="shared" si="22"/>
        <v>15</v>
      </c>
      <c r="D155" s="170"/>
      <c r="E155" s="170"/>
      <c r="F155" s="183">
        <v>15</v>
      </c>
      <c r="G155" s="170"/>
      <c r="H155" s="170"/>
    </row>
    <row r="156" spans="1:8" s="5" customFormat="1" ht="15">
      <c r="A156" s="4"/>
      <c r="B156" s="148" t="s">
        <v>675</v>
      </c>
      <c r="C156" s="170">
        <f t="shared" si="22"/>
        <v>15</v>
      </c>
      <c r="D156" s="170"/>
      <c r="E156" s="170"/>
      <c r="F156" s="183">
        <v>15</v>
      </c>
      <c r="G156" s="170"/>
      <c r="H156" s="170"/>
    </row>
    <row r="157" spans="1:8" s="5" customFormat="1" ht="38.25">
      <c r="A157" s="10" t="s">
        <v>86</v>
      </c>
      <c r="B157" s="10" t="s">
        <v>87</v>
      </c>
      <c r="C157" s="173">
        <f aca="true" t="shared" si="23" ref="C157:C174">SUM(D157:H157)</f>
        <v>510.8</v>
      </c>
      <c r="D157" s="173">
        <f>D158</f>
        <v>0</v>
      </c>
      <c r="E157" s="173">
        <f aca="true" t="shared" si="24" ref="E157:H157">E158</f>
        <v>0</v>
      </c>
      <c r="F157" s="173">
        <f t="shared" si="24"/>
        <v>510.8</v>
      </c>
      <c r="G157" s="173">
        <f t="shared" si="24"/>
        <v>0</v>
      </c>
      <c r="H157" s="173">
        <f t="shared" si="24"/>
        <v>0</v>
      </c>
    </row>
    <row r="158" spans="1:8" s="5" customFormat="1" ht="38.25">
      <c r="A158" s="11" t="s">
        <v>88</v>
      </c>
      <c r="B158" s="11" t="s">
        <v>89</v>
      </c>
      <c r="C158" s="174">
        <f t="shared" si="23"/>
        <v>510.8</v>
      </c>
      <c r="D158" s="174">
        <f>SUM(D159:D161)</f>
        <v>0</v>
      </c>
      <c r="E158" s="174">
        <f>SUM(E159:E161)</f>
        <v>0</v>
      </c>
      <c r="F158" s="174">
        <f>SUM(F159:F161)</f>
        <v>510.8</v>
      </c>
      <c r="G158" s="174">
        <f>SUM(G159:G161)</f>
        <v>0</v>
      </c>
      <c r="H158" s="174">
        <f>SUM(H159:H161)</f>
        <v>0</v>
      </c>
    </row>
    <row r="159" spans="1:8" s="5" customFormat="1" ht="15">
      <c r="A159" s="4"/>
      <c r="B159" s="148" t="s">
        <v>595</v>
      </c>
      <c r="C159" s="170">
        <f t="shared" si="23"/>
        <v>164.6</v>
      </c>
      <c r="D159" s="170"/>
      <c r="E159" s="170"/>
      <c r="F159" s="175">
        <v>164.6</v>
      </c>
      <c r="G159" s="170"/>
      <c r="H159" s="170"/>
    </row>
    <row r="160" spans="1:8" s="5" customFormat="1" ht="15">
      <c r="A160" s="4"/>
      <c r="B160" s="148" t="s">
        <v>596</v>
      </c>
      <c r="C160" s="170">
        <f t="shared" si="23"/>
        <v>170</v>
      </c>
      <c r="D160" s="170"/>
      <c r="E160" s="170"/>
      <c r="F160" s="175">
        <v>170</v>
      </c>
      <c r="G160" s="170"/>
      <c r="H160" s="170"/>
    </row>
    <row r="161" spans="1:8" s="5" customFormat="1" ht="15">
      <c r="A161" s="4"/>
      <c r="B161" s="148" t="s">
        <v>675</v>
      </c>
      <c r="C161" s="170">
        <f t="shared" si="23"/>
        <v>176.2</v>
      </c>
      <c r="D161" s="170"/>
      <c r="E161" s="170"/>
      <c r="F161" s="175">
        <v>176.2</v>
      </c>
      <c r="G161" s="170"/>
      <c r="H161" s="170"/>
    </row>
    <row r="162" spans="1:8" s="5" customFormat="1" ht="25.5">
      <c r="A162" s="10" t="s">
        <v>90</v>
      </c>
      <c r="B162" s="10" t="s">
        <v>91</v>
      </c>
      <c r="C162" s="173">
        <f t="shared" si="23"/>
        <v>4207.015</v>
      </c>
      <c r="D162" s="173">
        <f>D163+D171+D247+D199</f>
        <v>0</v>
      </c>
      <c r="E162" s="173">
        <f aca="true" t="shared" si="25" ref="E162:H162">E163+E171+E247+E199</f>
        <v>0</v>
      </c>
      <c r="F162" s="173">
        <f t="shared" si="25"/>
        <v>4207.015</v>
      </c>
      <c r="G162" s="173">
        <f t="shared" si="25"/>
        <v>0</v>
      </c>
      <c r="H162" s="173">
        <f t="shared" si="25"/>
        <v>0</v>
      </c>
    </row>
    <row r="163" spans="1:8" s="5" customFormat="1" ht="63.75">
      <c r="A163" s="20" t="s">
        <v>92</v>
      </c>
      <c r="B163" s="11" t="s">
        <v>93</v>
      </c>
      <c r="C163" s="174">
        <f t="shared" si="23"/>
        <v>700</v>
      </c>
      <c r="D163" s="174">
        <f>SUM(D164:D166)</f>
        <v>0</v>
      </c>
      <c r="E163" s="174">
        <f>SUM(E164:E166)</f>
        <v>0</v>
      </c>
      <c r="F163" s="174">
        <f>SUM(F164:F166)</f>
        <v>700</v>
      </c>
      <c r="G163" s="174">
        <f>SUM(G164:G166)</f>
        <v>0</v>
      </c>
      <c r="H163" s="174">
        <f>SUM(H164:H166)</f>
        <v>0</v>
      </c>
    </row>
    <row r="164" spans="1:8" s="5" customFormat="1" ht="15">
      <c r="A164" s="4"/>
      <c r="B164" s="148" t="s">
        <v>595</v>
      </c>
      <c r="C164" s="170">
        <f t="shared" si="23"/>
        <v>100</v>
      </c>
      <c r="D164" s="170"/>
      <c r="E164" s="170"/>
      <c r="F164" s="170">
        <f>F168</f>
        <v>100</v>
      </c>
      <c r="G164" s="170"/>
      <c r="H164" s="170"/>
    </row>
    <row r="165" spans="1:8" s="5" customFormat="1" ht="15">
      <c r="A165" s="4"/>
      <c r="B165" s="148" t="s">
        <v>596</v>
      </c>
      <c r="C165" s="170">
        <f t="shared" si="23"/>
        <v>500</v>
      </c>
      <c r="D165" s="170"/>
      <c r="E165" s="170"/>
      <c r="F165" s="170">
        <f aca="true" t="shared" si="26" ref="F165:F166">F169</f>
        <v>500</v>
      </c>
      <c r="G165" s="170"/>
      <c r="H165" s="170"/>
    </row>
    <row r="166" spans="1:8" s="5" customFormat="1" ht="15">
      <c r="A166" s="4"/>
      <c r="B166" s="148" t="s">
        <v>675</v>
      </c>
      <c r="C166" s="170">
        <f t="shared" si="23"/>
        <v>100</v>
      </c>
      <c r="D166" s="170"/>
      <c r="E166" s="170"/>
      <c r="F166" s="170">
        <f t="shared" si="26"/>
        <v>100</v>
      </c>
      <c r="G166" s="170"/>
      <c r="H166" s="170"/>
    </row>
    <row r="167" spans="1:8" s="5" customFormat="1" ht="25.5">
      <c r="A167" s="4" t="s">
        <v>94</v>
      </c>
      <c r="B167" s="4" t="s">
        <v>95</v>
      </c>
      <c r="C167" s="170">
        <f t="shared" si="23"/>
        <v>0</v>
      </c>
      <c r="D167" s="170"/>
      <c r="E167" s="170"/>
      <c r="F167" s="170">
        <v>0</v>
      </c>
      <c r="G167" s="170"/>
      <c r="H167" s="170"/>
    </row>
    <row r="168" spans="1:8" s="5" customFormat="1" ht="15">
      <c r="A168" s="4"/>
      <c r="B168" s="148" t="s">
        <v>595</v>
      </c>
      <c r="C168" s="170">
        <f t="shared" si="23"/>
        <v>100</v>
      </c>
      <c r="D168" s="170"/>
      <c r="E168" s="170"/>
      <c r="F168" s="170">
        <v>100</v>
      </c>
      <c r="G168" s="170"/>
      <c r="H168" s="170"/>
    </row>
    <row r="169" spans="1:8" s="5" customFormat="1" ht="15">
      <c r="A169" s="4"/>
      <c r="B169" s="148" t="s">
        <v>596</v>
      </c>
      <c r="C169" s="170">
        <f t="shared" si="23"/>
        <v>500</v>
      </c>
      <c r="D169" s="170"/>
      <c r="E169" s="170"/>
      <c r="F169" s="170">
        <v>500</v>
      </c>
      <c r="G169" s="170"/>
      <c r="H169" s="170"/>
    </row>
    <row r="170" spans="1:8" s="5" customFormat="1" ht="15">
      <c r="A170" s="4"/>
      <c r="B170" s="148" t="s">
        <v>675</v>
      </c>
      <c r="C170" s="170">
        <f t="shared" si="23"/>
        <v>100</v>
      </c>
      <c r="D170" s="170"/>
      <c r="E170" s="170"/>
      <c r="F170" s="170">
        <v>100</v>
      </c>
      <c r="G170" s="170"/>
      <c r="H170" s="170"/>
    </row>
    <row r="171" spans="1:8" s="5" customFormat="1" ht="38.25">
      <c r="A171" s="11" t="s">
        <v>96</v>
      </c>
      <c r="B171" s="11" t="s">
        <v>97</v>
      </c>
      <c r="C171" s="174">
        <f t="shared" si="23"/>
        <v>190</v>
      </c>
      <c r="D171" s="174">
        <f>SUM(D172:D174)</f>
        <v>0</v>
      </c>
      <c r="E171" s="174">
        <f>SUM(E172:E174)</f>
        <v>0</v>
      </c>
      <c r="F171" s="174">
        <f>SUM(F172:F174)</f>
        <v>190</v>
      </c>
      <c r="G171" s="174">
        <f>SUM(G172:G174)</f>
        <v>0</v>
      </c>
      <c r="H171" s="174">
        <f>SUM(H172:H174)</f>
        <v>0</v>
      </c>
    </row>
    <row r="172" spans="1:8" s="5" customFormat="1" ht="15">
      <c r="A172" s="4"/>
      <c r="B172" s="148" t="s">
        <v>595</v>
      </c>
      <c r="C172" s="170">
        <f t="shared" si="23"/>
        <v>64</v>
      </c>
      <c r="D172" s="170">
        <f>D176+D180+D184+D188+D192+D196</f>
        <v>0</v>
      </c>
      <c r="E172" s="170">
        <f aca="true" t="shared" si="27" ref="E172:H172">E176+E180+E184+E188+E192+E196</f>
        <v>0</v>
      </c>
      <c r="F172" s="170">
        <f>F176+F180+F184+F188+F192+F196</f>
        <v>64</v>
      </c>
      <c r="G172" s="170">
        <f t="shared" si="27"/>
        <v>0</v>
      </c>
      <c r="H172" s="170">
        <f t="shared" si="27"/>
        <v>0</v>
      </c>
    </row>
    <row r="173" spans="1:8" s="5" customFormat="1" ht="15">
      <c r="A173" s="4"/>
      <c r="B173" s="148" t="s">
        <v>596</v>
      </c>
      <c r="C173" s="170">
        <f t="shared" si="23"/>
        <v>62</v>
      </c>
      <c r="D173" s="170">
        <f aca="true" t="shared" si="28" ref="D173:H174">D177+D181+D185+D189+D193+D197</f>
        <v>0</v>
      </c>
      <c r="E173" s="170">
        <f t="shared" si="28"/>
        <v>0</v>
      </c>
      <c r="F173" s="170">
        <f t="shared" si="28"/>
        <v>62</v>
      </c>
      <c r="G173" s="170">
        <f t="shared" si="28"/>
        <v>0</v>
      </c>
      <c r="H173" s="170">
        <f t="shared" si="28"/>
        <v>0</v>
      </c>
    </row>
    <row r="174" spans="1:8" s="5" customFormat="1" ht="15">
      <c r="A174" s="4"/>
      <c r="B174" s="148" t="s">
        <v>675</v>
      </c>
      <c r="C174" s="170">
        <f t="shared" si="23"/>
        <v>64</v>
      </c>
      <c r="D174" s="170">
        <f t="shared" si="28"/>
        <v>0</v>
      </c>
      <c r="E174" s="170">
        <f t="shared" si="28"/>
        <v>0</v>
      </c>
      <c r="F174" s="170">
        <f t="shared" si="28"/>
        <v>64</v>
      </c>
      <c r="G174" s="170">
        <f t="shared" si="28"/>
        <v>0</v>
      </c>
      <c r="H174" s="170">
        <f t="shared" si="28"/>
        <v>0</v>
      </c>
    </row>
    <row r="175" spans="1:8" s="5" customFormat="1" ht="15">
      <c r="A175" s="4"/>
      <c r="B175" s="18" t="s">
        <v>98</v>
      </c>
      <c r="C175" s="170">
        <f aca="true" t="shared" si="29" ref="C175:C238">SUM(D175:H175)</f>
        <v>30</v>
      </c>
      <c r="D175" s="170"/>
      <c r="E175" s="170"/>
      <c r="F175" s="170">
        <v>30</v>
      </c>
      <c r="G175" s="170"/>
      <c r="H175" s="170"/>
    </row>
    <row r="176" spans="1:8" s="5" customFormat="1" ht="15">
      <c r="A176" s="4" t="s">
        <v>99</v>
      </c>
      <c r="B176" s="148" t="s">
        <v>595</v>
      </c>
      <c r="C176" s="170">
        <f t="shared" si="29"/>
        <v>10</v>
      </c>
      <c r="D176" s="170"/>
      <c r="E176" s="170"/>
      <c r="F176" s="170">
        <v>10</v>
      </c>
      <c r="G176" s="170"/>
      <c r="H176" s="170"/>
    </row>
    <row r="177" spans="1:8" s="5" customFormat="1" ht="15">
      <c r="A177" s="4"/>
      <c r="B177" s="148" t="s">
        <v>596</v>
      </c>
      <c r="C177" s="170">
        <f t="shared" si="29"/>
        <v>10</v>
      </c>
      <c r="D177" s="170"/>
      <c r="E177" s="170"/>
      <c r="F177" s="170">
        <v>10</v>
      </c>
      <c r="G177" s="170"/>
      <c r="H177" s="170"/>
    </row>
    <row r="178" spans="1:8" s="5" customFormat="1" ht="15">
      <c r="A178" s="4"/>
      <c r="B178" s="148" t="s">
        <v>675</v>
      </c>
      <c r="C178" s="170">
        <f t="shared" si="29"/>
        <v>10</v>
      </c>
      <c r="D178" s="170"/>
      <c r="E178" s="170"/>
      <c r="F178" s="170">
        <v>10</v>
      </c>
      <c r="G178" s="170"/>
      <c r="H178" s="170"/>
    </row>
    <row r="179" spans="1:8" s="5" customFormat="1" ht="15">
      <c r="A179" s="4" t="s">
        <v>100</v>
      </c>
      <c r="B179" s="19" t="s">
        <v>101</v>
      </c>
      <c r="C179" s="170">
        <f t="shared" si="29"/>
        <v>150</v>
      </c>
      <c r="D179" s="170"/>
      <c r="E179" s="170"/>
      <c r="F179" s="170">
        <v>150</v>
      </c>
      <c r="G179" s="170"/>
      <c r="H179" s="170"/>
    </row>
    <row r="180" spans="1:8" s="5" customFormat="1" ht="15">
      <c r="A180" s="4"/>
      <c r="B180" s="148" t="s">
        <v>595</v>
      </c>
      <c r="C180" s="170">
        <f t="shared" si="29"/>
        <v>50</v>
      </c>
      <c r="D180" s="170"/>
      <c r="E180" s="170"/>
      <c r="F180" s="170">
        <v>50</v>
      </c>
      <c r="G180" s="170"/>
      <c r="H180" s="170"/>
    </row>
    <row r="181" spans="1:8" s="5" customFormat="1" ht="15">
      <c r="A181" s="4"/>
      <c r="B181" s="148" t="s">
        <v>596</v>
      </c>
      <c r="C181" s="170">
        <f t="shared" si="29"/>
        <v>50</v>
      </c>
      <c r="D181" s="170"/>
      <c r="E181" s="170"/>
      <c r="F181" s="170">
        <v>50</v>
      </c>
      <c r="G181" s="170"/>
      <c r="H181" s="170"/>
    </row>
    <row r="182" spans="1:8" s="5" customFormat="1" ht="15">
      <c r="A182" s="4"/>
      <c r="B182" s="148" t="s">
        <v>675</v>
      </c>
      <c r="C182" s="170">
        <f t="shared" si="29"/>
        <v>50</v>
      </c>
      <c r="D182" s="170"/>
      <c r="E182" s="170"/>
      <c r="F182" s="170">
        <v>50</v>
      </c>
      <c r="G182" s="170"/>
      <c r="H182" s="170"/>
    </row>
    <row r="183" spans="1:8" s="5" customFormat="1" ht="25.5">
      <c r="A183" s="4" t="s">
        <v>102</v>
      </c>
      <c r="B183" s="18" t="s">
        <v>103</v>
      </c>
      <c r="C183" s="170">
        <f t="shared" si="29"/>
        <v>0</v>
      </c>
      <c r="D183" s="170"/>
      <c r="E183" s="170"/>
      <c r="F183" s="170">
        <v>0</v>
      </c>
      <c r="G183" s="170"/>
      <c r="H183" s="170"/>
    </row>
    <row r="184" spans="1:8" s="5" customFormat="1" ht="15">
      <c r="A184" s="4"/>
      <c r="B184" s="148" t="s">
        <v>595</v>
      </c>
      <c r="C184" s="170">
        <f t="shared" si="29"/>
        <v>0</v>
      </c>
      <c r="D184" s="170"/>
      <c r="E184" s="170"/>
      <c r="F184" s="170"/>
      <c r="G184" s="170"/>
      <c r="H184" s="170"/>
    </row>
    <row r="185" spans="1:8" s="5" customFormat="1" ht="15">
      <c r="A185" s="4"/>
      <c r="B185" s="148" t="s">
        <v>596</v>
      </c>
      <c r="C185" s="170">
        <f t="shared" si="29"/>
        <v>0</v>
      </c>
      <c r="D185" s="170"/>
      <c r="E185" s="170"/>
      <c r="F185" s="170"/>
      <c r="G185" s="170"/>
      <c r="H185" s="170"/>
    </row>
    <row r="186" spans="1:8" s="5" customFormat="1" ht="15">
      <c r="A186" s="4"/>
      <c r="B186" s="148" t="s">
        <v>675</v>
      </c>
      <c r="C186" s="170">
        <f t="shared" si="29"/>
        <v>0</v>
      </c>
      <c r="D186" s="170"/>
      <c r="E186" s="170"/>
      <c r="F186" s="170"/>
      <c r="G186" s="170"/>
      <c r="H186" s="170"/>
    </row>
    <row r="187" spans="1:8" s="5" customFormat="1" ht="25.5">
      <c r="A187" s="4" t="s">
        <v>104</v>
      </c>
      <c r="B187" s="18" t="s">
        <v>105</v>
      </c>
      <c r="C187" s="170">
        <f t="shared" si="29"/>
        <v>0</v>
      </c>
      <c r="D187" s="170"/>
      <c r="E187" s="170"/>
      <c r="F187" s="170"/>
      <c r="G187" s="170"/>
      <c r="H187" s="170"/>
    </row>
    <row r="188" spans="1:8" s="5" customFormat="1" ht="15">
      <c r="A188" s="4"/>
      <c r="B188" s="148" t="s">
        <v>595</v>
      </c>
      <c r="C188" s="170">
        <f t="shared" si="29"/>
        <v>0</v>
      </c>
      <c r="D188" s="170"/>
      <c r="E188" s="170"/>
      <c r="F188" s="170"/>
      <c r="G188" s="170"/>
      <c r="H188" s="170"/>
    </row>
    <row r="189" spans="1:8" s="5" customFormat="1" ht="15">
      <c r="A189" s="4"/>
      <c r="B189" s="148" t="s">
        <v>596</v>
      </c>
      <c r="C189" s="170">
        <f t="shared" si="29"/>
        <v>0</v>
      </c>
      <c r="D189" s="170"/>
      <c r="E189" s="170"/>
      <c r="F189" s="170"/>
      <c r="G189" s="170"/>
      <c r="H189" s="170"/>
    </row>
    <row r="190" spans="1:8" s="5" customFormat="1" ht="15">
      <c r="A190" s="4"/>
      <c r="B190" s="148" t="s">
        <v>675</v>
      </c>
      <c r="C190" s="170">
        <f t="shared" si="29"/>
        <v>0</v>
      </c>
      <c r="D190" s="170"/>
      <c r="E190" s="170"/>
      <c r="F190" s="170"/>
      <c r="G190" s="170"/>
      <c r="H190" s="170"/>
    </row>
    <row r="191" spans="1:8" s="5" customFormat="1" ht="15">
      <c r="A191" s="4" t="s">
        <v>106</v>
      </c>
      <c r="B191" s="18" t="s">
        <v>107</v>
      </c>
      <c r="C191" s="170">
        <f t="shared" si="29"/>
        <v>6</v>
      </c>
      <c r="D191" s="170"/>
      <c r="E191" s="170"/>
      <c r="F191" s="170">
        <v>6</v>
      </c>
      <c r="G191" s="170"/>
      <c r="H191" s="170"/>
    </row>
    <row r="192" spans="1:8" s="5" customFormat="1" ht="15">
      <c r="A192" s="4"/>
      <c r="B192" s="148" t="s">
        <v>595</v>
      </c>
      <c r="C192" s="170">
        <f t="shared" si="29"/>
        <v>2</v>
      </c>
      <c r="D192" s="170"/>
      <c r="E192" s="170"/>
      <c r="F192" s="170">
        <v>2</v>
      </c>
      <c r="G192" s="170"/>
      <c r="H192" s="170"/>
    </row>
    <row r="193" spans="1:8" s="5" customFormat="1" ht="15">
      <c r="A193" s="4"/>
      <c r="B193" s="148" t="s">
        <v>596</v>
      </c>
      <c r="C193" s="170">
        <f t="shared" si="29"/>
        <v>2</v>
      </c>
      <c r="D193" s="170"/>
      <c r="E193" s="170"/>
      <c r="F193" s="170">
        <v>2</v>
      </c>
      <c r="G193" s="170"/>
      <c r="H193" s="170"/>
    </row>
    <row r="194" spans="1:8" s="5" customFormat="1" ht="15">
      <c r="A194" s="4"/>
      <c r="B194" s="148" t="s">
        <v>675</v>
      </c>
      <c r="C194" s="170">
        <f t="shared" si="29"/>
        <v>2</v>
      </c>
      <c r="D194" s="170"/>
      <c r="E194" s="170"/>
      <c r="F194" s="170">
        <v>2</v>
      </c>
      <c r="G194" s="170"/>
      <c r="H194" s="170"/>
    </row>
    <row r="195" spans="1:8" s="5" customFormat="1" ht="15">
      <c r="A195" s="4" t="s">
        <v>108</v>
      </c>
      <c r="B195" s="18" t="s">
        <v>109</v>
      </c>
      <c r="C195" s="170">
        <f t="shared" si="29"/>
        <v>4</v>
      </c>
      <c r="D195" s="170"/>
      <c r="E195" s="170"/>
      <c r="F195" s="170">
        <v>4</v>
      </c>
      <c r="G195" s="170"/>
      <c r="H195" s="170"/>
    </row>
    <row r="196" spans="1:8" s="5" customFormat="1" ht="15">
      <c r="A196" s="4"/>
      <c r="B196" s="148" t="s">
        <v>595</v>
      </c>
      <c r="C196" s="170">
        <f t="shared" si="29"/>
        <v>2</v>
      </c>
      <c r="D196" s="170"/>
      <c r="E196" s="170"/>
      <c r="F196" s="170">
        <v>2</v>
      </c>
      <c r="G196" s="170"/>
      <c r="H196" s="170"/>
    </row>
    <row r="197" spans="1:8" s="5" customFormat="1" ht="15">
      <c r="A197" s="4"/>
      <c r="B197" s="148" t="s">
        <v>596</v>
      </c>
      <c r="C197" s="170">
        <f t="shared" si="29"/>
        <v>0</v>
      </c>
      <c r="D197" s="170"/>
      <c r="E197" s="170"/>
      <c r="F197" s="170"/>
      <c r="G197" s="170"/>
      <c r="H197" s="170"/>
    </row>
    <row r="198" spans="1:8" s="5" customFormat="1" ht="15">
      <c r="A198" s="4"/>
      <c r="B198" s="148" t="s">
        <v>675</v>
      </c>
      <c r="C198" s="170">
        <f t="shared" si="29"/>
        <v>2</v>
      </c>
      <c r="D198" s="170"/>
      <c r="E198" s="170"/>
      <c r="F198" s="170">
        <v>2</v>
      </c>
      <c r="G198" s="170"/>
      <c r="H198" s="170"/>
    </row>
    <row r="199" spans="1:8" s="5" customFormat="1" ht="25.5">
      <c r="A199" s="11" t="s">
        <v>110</v>
      </c>
      <c r="B199" s="11" t="s">
        <v>111</v>
      </c>
      <c r="C199" s="174">
        <f aca="true" t="shared" si="30" ref="C199">SUM(D199:H199)</f>
        <v>780.8</v>
      </c>
      <c r="D199" s="184">
        <f>SUM(D200:D202)</f>
        <v>0</v>
      </c>
      <c r="E199" s="184">
        <f>SUM(E200:E202)</f>
        <v>0</v>
      </c>
      <c r="F199" s="184">
        <f>SUM(F200:F202)</f>
        <v>780.8</v>
      </c>
      <c r="G199" s="184">
        <f aca="true" t="shared" si="31" ref="G199">SUM(G200:G202)</f>
        <v>0</v>
      </c>
      <c r="H199" s="174">
        <f>SUM(H200:H202)</f>
        <v>0</v>
      </c>
    </row>
    <row r="200" spans="1:8" s="5" customFormat="1" ht="15">
      <c r="A200" s="4"/>
      <c r="B200" s="148" t="s">
        <v>595</v>
      </c>
      <c r="C200" s="170">
        <f t="shared" si="29"/>
        <v>235.20000000000002</v>
      </c>
      <c r="D200" s="170">
        <f aca="true" t="shared" si="32" ref="D200:E200">D204+D208+D212+D216+D220+D224+D228+D232+D236+D240+D244</f>
        <v>0</v>
      </c>
      <c r="E200" s="170">
        <f t="shared" si="32"/>
        <v>0</v>
      </c>
      <c r="F200" s="170">
        <f>F204+F208+F212+F216+F220+F224+F228+F232+F236+F240+F244</f>
        <v>235.20000000000002</v>
      </c>
      <c r="G200" s="170">
        <f aca="true" t="shared" si="33" ref="G200:H200">G204+G208+G212+G216+G220+G224+G228+G232+G236+G240+G244</f>
        <v>0</v>
      </c>
      <c r="H200" s="170">
        <f t="shared" si="33"/>
        <v>0</v>
      </c>
    </row>
    <row r="201" spans="1:8" s="5" customFormat="1" ht="15">
      <c r="A201" s="4"/>
      <c r="B201" s="148" t="s">
        <v>596</v>
      </c>
      <c r="C201" s="170">
        <f t="shared" si="29"/>
        <v>258.3</v>
      </c>
      <c r="D201" s="170">
        <f aca="true" t="shared" si="34" ref="D201:E201">D205+D209+D213+D217+D221+D225+D229+D233+D237+D241+D245</f>
        <v>0</v>
      </c>
      <c r="E201" s="170">
        <f t="shared" si="34"/>
        <v>0</v>
      </c>
      <c r="F201" s="170">
        <f aca="true" t="shared" si="35" ref="F201:H202">F205+F209+F213+F217+F221+F225+F229+F233+F237+F241+F245</f>
        <v>258.3</v>
      </c>
      <c r="G201" s="170">
        <f t="shared" si="35"/>
        <v>0</v>
      </c>
      <c r="H201" s="170">
        <f t="shared" si="35"/>
        <v>0</v>
      </c>
    </row>
    <row r="202" spans="1:8" s="5" customFormat="1" ht="15">
      <c r="A202" s="4"/>
      <c r="B202" s="148" t="s">
        <v>675</v>
      </c>
      <c r="C202" s="170">
        <f t="shared" si="29"/>
        <v>287.3</v>
      </c>
      <c r="D202" s="170">
        <f aca="true" t="shared" si="36" ref="D202:E202">D206+D210+D214+D218+D222+D226+D230+D234+D238+D242+D246</f>
        <v>0</v>
      </c>
      <c r="E202" s="170">
        <f t="shared" si="36"/>
        <v>0</v>
      </c>
      <c r="F202" s="170">
        <f t="shared" si="35"/>
        <v>287.3</v>
      </c>
      <c r="G202" s="170">
        <f t="shared" si="35"/>
        <v>0</v>
      </c>
      <c r="H202" s="170">
        <f t="shared" si="35"/>
        <v>0</v>
      </c>
    </row>
    <row r="203" spans="1:8" s="5" customFormat="1" ht="15">
      <c r="A203" s="4" t="s">
        <v>112</v>
      </c>
      <c r="B203" s="151" t="s">
        <v>113</v>
      </c>
      <c r="C203" s="170">
        <f t="shared" si="29"/>
        <v>11.2</v>
      </c>
      <c r="D203" s="185">
        <f>SUM(D204:D206)</f>
        <v>0</v>
      </c>
      <c r="E203" s="185">
        <f>SUM(E204:E206)</f>
        <v>0</v>
      </c>
      <c r="F203" s="176">
        <v>11.2</v>
      </c>
      <c r="G203" s="185">
        <f aca="true" t="shared" si="37" ref="G203">SUM(G204:G206)</f>
        <v>0</v>
      </c>
      <c r="H203" s="176">
        <f>SUM(H204:H206)</f>
        <v>0</v>
      </c>
    </row>
    <row r="204" spans="1:8" s="5" customFormat="1" ht="15">
      <c r="A204" s="4"/>
      <c r="B204" s="148" t="s">
        <v>595</v>
      </c>
      <c r="C204" s="170">
        <f t="shared" si="29"/>
        <v>3.7</v>
      </c>
      <c r="D204" s="176"/>
      <c r="E204" s="176"/>
      <c r="F204" s="176">
        <v>3.7</v>
      </c>
      <c r="G204" s="176"/>
      <c r="H204" s="170"/>
    </row>
    <row r="205" spans="1:8" s="5" customFormat="1" ht="15">
      <c r="A205" s="4"/>
      <c r="B205" s="148" t="s">
        <v>596</v>
      </c>
      <c r="C205" s="170">
        <f t="shared" si="29"/>
        <v>4.1</v>
      </c>
      <c r="D205" s="176"/>
      <c r="E205" s="176"/>
      <c r="F205" s="176">
        <v>4.1</v>
      </c>
      <c r="G205" s="176"/>
      <c r="H205" s="170"/>
    </row>
    <row r="206" spans="1:8" s="5" customFormat="1" ht="15">
      <c r="A206" s="4"/>
      <c r="B206" s="148" t="s">
        <v>675</v>
      </c>
      <c r="C206" s="170">
        <f t="shared" si="29"/>
        <v>4.3</v>
      </c>
      <c r="D206" s="176"/>
      <c r="E206" s="176"/>
      <c r="F206" s="176">
        <v>4.3</v>
      </c>
      <c r="G206" s="176"/>
      <c r="H206" s="170"/>
    </row>
    <row r="207" spans="1:8" s="5" customFormat="1" ht="15">
      <c r="A207" s="4" t="s">
        <v>114</v>
      </c>
      <c r="B207" s="152" t="s">
        <v>115</v>
      </c>
      <c r="C207" s="170">
        <f aca="true" t="shared" si="38" ref="C207">SUM(D207:H207)</f>
        <v>25.5</v>
      </c>
      <c r="D207" s="185">
        <f>SUM(D208:D210)</f>
        <v>0</v>
      </c>
      <c r="E207" s="185">
        <f>SUM(E208:E210)</f>
        <v>0</v>
      </c>
      <c r="F207" s="176">
        <v>25.5</v>
      </c>
      <c r="G207" s="185">
        <f aca="true" t="shared" si="39" ref="G207">SUM(G208:G210)</f>
        <v>0</v>
      </c>
      <c r="H207" s="176">
        <f>SUM(H208:H210)</f>
        <v>0</v>
      </c>
    </row>
    <row r="208" spans="1:8" s="5" customFormat="1" ht="15">
      <c r="A208" s="4"/>
      <c r="B208" s="148" t="s">
        <v>595</v>
      </c>
      <c r="C208" s="170">
        <f t="shared" si="29"/>
        <v>8.5</v>
      </c>
      <c r="D208" s="176"/>
      <c r="E208" s="176"/>
      <c r="F208" s="176">
        <v>8.5</v>
      </c>
      <c r="G208" s="176"/>
      <c r="H208" s="170"/>
    </row>
    <row r="209" spans="1:8" s="5" customFormat="1" ht="15">
      <c r="A209" s="4"/>
      <c r="B209" s="148" t="s">
        <v>596</v>
      </c>
      <c r="C209" s="170">
        <f t="shared" si="29"/>
        <v>9.3</v>
      </c>
      <c r="D209" s="176"/>
      <c r="E209" s="176"/>
      <c r="F209" s="176">
        <v>9.3</v>
      </c>
      <c r="G209" s="176"/>
      <c r="H209" s="170"/>
    </row>
    <row r="210" spans="1:8" s="5" customFormat="1" ht="15">
      <c r="A210" s="4"/>
      <c r="B210" s="148" t="s">
        <v>675</v>
      </c>
      <c r="C210" s="170">
        <f t="shared" si="29"/>
        <v>9.5</v>
      </c>
      <c r="D210" s="176"/>
      <c r="E210" s="176"/>
      <c r="F210" s="176">
        <v>9.5</v>
      </c>
      <c r="G210" s="176"/>
      <c r="H210" s="170"/>
    </row>
    <row r="211" spans="1:8" s="5" customFormat="1" ht="15">
      <c r="A211" s="4" t="s">
        <v>116</v>
      </c>
      <c r="B211" s="153" t="s">
        <v>117</v>
      </c>
      <c r="C211" s="170">
        <f aca="true" t="shared" si="40" ref="C211">SUM(D211:H211)</f>
        <v>22.5</v>
      </c>
      <c r="D211" s="185">
        <f>SUM(D212:D214)</f>
        <v>0</v>
      </c>
      <c r="E211" s="185">
        <f>SUM(E212:E214)</f>
        <v>0</v>
      </c>
      <c r="F211" s="176">
        <v>22.5</v>
      </c>
      <c r="G211" s="185">
        <f aca="true" t="shared" si="41" ref="G211">SUM(G212:G214)</f>
        <v>0</v>
      </c>
      <c r="H211" s="176">
        <f>SUM(H212:H214)</f>
        <v>0</v>
      </c>
    </row>
    <row r="212" spans="1:8" s="5" customFormat="1" ht="15">
      <c r="A212" s="4"/>
      <c r="B212" s="148" t="s">
        <v>595</v>
      </c>
      <c r="C212" s="170">
        <f t="shared" si="29"/>
        <v>7.5</v>
      </c>
      <c r="D212" s="176"/>
      <c r="E212" s="176"/>
      <c r="F212" s="176">
        <v>7.5</v>
      </c>
      <c r="G212" s="176"/>
      <c r="H212" s="170"/>
    </row>
    <row r="213" spans="1:8" s="5" customFormat="1" ht="15">
      <c r="A213" s="4"/>
      <c r="B213" s="148" t="s">
        <v>596</v>
      </c>
      <c r="C213" s="170">
        <f t="shared" si="29"/>
        <v>8.2</v>
      </c>
      <c r="D213" s="176"/>
      <c r="E213" s="176"/>
      <c r="F213" s="176">
        <v>8.2</v>
      </c>
      <c r="G213" s="176"/>
      <c r="H213" s="170"/>
    </row>
    <row r="214" spans="1:8" s="5" customFormat="1" ht="15">
      <c r="A214" s="4"/>
      <c r="B214" s="148" t="s">
        <v>675</v>
      </c>
      <c r="C214" s="170">
        <f t="shared" si="29"/>
        <v>8.5</v>
      </c>
      <c r="D214" s="176"/>
      <c r="E214" s="176"/>
      <c r="F214" s="176">
        <v>8.5</v>
      </c>
      <c r="G214" s="176"/>
      <c r="H214" s="170"/>
    </row>
    <row r="215" spans="1:8" s="5" customFormat="1" ht="15">
      <c r="A215" s="4" t="s">
        <v>118</v>
      </c>
      <c r="B215" s="22" t="s">
        <v>119</v>
      </c>
      <c r="C215" s="170">
        <f aca="true" t="shared" si="42" ref="C215">SUM(D215:H215)</f>
        <v>14</v>
      </c>
      <c r="D215" s="185">
        <f>SUM(D216:D218)</f>
        <v>0</v>
      </c>
      <c r="E215" s="185">
        <f>SUM(E216:E218)</f>
        <v>0</v>
      </c>
      <c r="F215" s="176">
        <v>14</v>
      </c>
      <c r="G215" s="185">
        <f aca="true" t="shared" si="43" ref="G215">SUM(G216:G218)</f>
        <v>0</v>
      </c>
      <c r="H215" s="176">
        <f>SUM(H216:H218)</f>
        <v>0</v>
      </c>
    </row>
    <row r="216" spans="1:8" s="5" customFormat="1" ht="15">
      <c r="A216" s="4"/>
      <c r="B216" s="148" t="s">
        <v>595</v>
      </c>
      <c r="C216" s="170">
        <f t="shared" si="29"/>
        <v>0</v>
      </c>
      <c r="D216" s="176"/>
      <c r="E216" s="176"/>
      <c r="F216" s="176"/>
      <c r="G216" s="176"/>
      <c r="H216" s="170"/>
    </row>
    <row r="217" spans="1:8" s="5" customFormat="1" ht="15">
      <c r="A217" s="4"/>
      <c r="B217" s="148" t="s">
        <v>596</v>
      </c>
      <c r="C217" s="170">
        <f t="shared" si="29"/>
        <v>0</v>
      </c>
      <c r="D217" s="176"/>
      <c r="E217" s="176"/>
      <c r="F217" s="176"/>
      <c r="G217" s="176"/>
      <c r="H217" s="170"/>
    </row>
    <row r="218" spans="1:8" s="5" customFormat="1" ht="15">
      <c r="A218" s="4"/>
      <c r="B218" s="148" t="s">
        <v>675</v>
      </c>
      <c r="C218" s="170">
        <f t="shared" si="29"/>
        <v>15</v>
      </c>
      <c r="D218" s="176"/>
      <c r="E218" s="176"/>
      <c r="F218" s="176">
        <v>15</v>
      </c>
      <c r="G218" s="176"/>
      <c r="H218" s="170"/>
    </row>
    <row r="219" spans="1:8" s="5" customFormat="1" ht="15">
      <c r="A219" s="4" t="s">
        <v>120</v>
      </c>
      <c r="B219" s="152" t="s">
        <v>121</v>
      </c>
      <c r="C219" s="170">
        <f aca="true" t="shared" si="44" ref="C219">SUM(D219:H219)</f>
        <v>11.5</v>
      </c>
      <c r="D219" s="185">
        <f>SUM(D220:D222)</f>
        <v>0</v>
      </c>
      <c r="E219" s="185">
        <f>SUM(E220:E222)</f>
        <v>0</v>
      </c>
      <c r="F219" s="176">
        <v>11.5</v>
      </c>
      <c r="G219" s="185">
        <f aca="true" t="shared" si="45" ref="G219">SUM(G220:G222)</f>
        <v>0</v>
      </c>
      <c r="H219" s="176">
        <f>SUM(H220:H222)</f>
        <v>0</v>
      </c>
    </row>
    <row r="220" spans="1:8" s="5" customFormat="1" ht="15">
      <c r="A220" s="4"/>
      <c r="B220" s="148" t="s">
        <v>595</v>
      </c>
      <c r="C220" s="170">
        <f t="shared" si="29"/>
        <v>3.8</v>
      </c>
      <c r="D220" s="176"/>
      <c r="E220" s="176"/>
      <c r="F220" s="176">
        <v>3.8</v>
      </c>
      <c r="G220" s="176"/>
      <c r="H220" s="170"/>
    </row>
    <row r="221" spans="1:8" s="5" customFormat="1" ht="15">
      <c r="A221" s="4"/>
      <c r="B221" s="148" t="s">
        <v>596</v>
      </c>
      <c r="C221" s="170">
        <f t="shared" si="29"/>
        <v>4.2</v>
      </c>
      <c r="D221" s="176"/>
      <c r="E221" s="176"/>
      <c r="F221" s="176">
        <v>4.2</v>
      </c>
      <c r="G221" s="176"/>
      <c r="H221" s="170"/>
    </row>
    <row r="222" spans="1:8" s="5" customFormat="1" ht="15">
      <c r="A222" s="4"/>
      <c r="B222" s="148" t="s">
        <v>675</v>
      </c>
      <c r="C222" s="170">
        <f t="shared" si="29"/>
        <v>5</v>
      </c>
      <c r="D222" s="176"/>
      <c r="E222" s="176"/>
      <c r="F222" s="176">
        <v>5</v>
      </c>
      <c r="G222" s="176"/>
      <c r="H222" s="170"/>
    </row>
    <row r="223" spans="1:8" s="5" customFormat="1" ht="25.5">
      <c r="A223" s="4" t="s">
        <v>122</v>
      </c>
      <c r="B223" s="152" t="s">
        <v>123</v>
      </c>
      <c r="C223" s="170">
        <f t="shared" si="29"/>
        <v>213.89999999999998</v>
      </c>
      <c r="D223" s="185">
        <f>SUM(D224:D226)</f>
        <v>0</v>
      </c>
      <c r="E223" s="185">
        <f>SUM(E224:E226)</f>
        <v>0</v>
      </c>
      <c r="F223" s="176">
        <v>213.89999999999998</v>
      </c>
      <c r="G223" s="185">
        <f aca="true" t="shared" si="46" ref="G223">SUM(G224:G226)</f>
        <v>0</v>
      </c>
      <c r="H223" s="176">
        <f>SUM(H224:H226)</f>
        <v>0</v>
      </c>
    </row>
    <row r="224" spans="1:8" s="5" customFormat="1" ht="15">
      <c r="A224" s="4"/>
      <c r="B224" s="148" t="s">
        <v>595</v>
      </c>
      <c r="C224" s="170">
        <f t="shared" si="29"/>
        <v>71.1</v>
      </c>
      <c r="D224" s="176"/>
      <c r="E224" s="176"/>
      <c r="F224" s="176">
        <v>71.1</v>
      </c>
      <c r="G224" s="176"/>
      <c r="H224" s="170"/>
    </row>
    <row r="225" spans="1:8" s="5" customFormat="1" ht="15">
      <c r="A225" s="4"/>
      <c r="B225" s="148" t="s">
        <v>596</v>
      </c>
      <c r="C225" s="170">
        <f t="shared" si="29"/>
        <v>78.2</v>
      </c>
      <c r="D225" s="176"/>
      <c r="E225" s="176"/>
      <c r="F225" s="176">
        <v>78.2</v>
      </c>
      <c r="G225" s="176"/>
      <c r="H225" s="170"/>
    </row>
    <row r="226" spans="1:8" s="5" customFormat="1" ht="15">
      <c r="A226" s="4"/>
      <c r="B226" s="148" t="s">
        <v>675</v>
      </c>
      <c r="C226" s="170">
        <f t="shared" si="29"/>
        <v>80</v>
      </c>
      <c r="D226" s="176"/>
      <c r="E226" s="176"/>
      <c r="F226" s="176">
        <v>80</v>
      </c>
      <c r="G226" s="176"/>
      <c r="H226" s="170"/>
    </row>
    <row r="227" spans="1:8" s="5" customFormat="1" ht="15">
      <c r="A227" s="4" t="s">
        <v>124</v>
      </c>
      <c r="B227" s="154" t="s">
        <v>125</v>
      </c>
      <c r="C227" s="170">
        <f t="shared" si="29"/>
        <v>125.39999999999999</v>
      </c>
      <c r="D227" s="185">
        <f>SUM(D228:D230)</f>
        <v>0</v>
      </c>
      <c r="E227" s="185">
        <f>SUM(E228:E230)</f>
        <v>0</v>
      </c>
      <c r="F227" s="176">
        <v>125.39999999999999</v>
      </c>
      <c r="G227" s="185">
        <f aca="true" t="shared" si="47" ref="G227">SUM(G228:G230)</f>
        <v>0</v>
      </c>
      <c r="H227" s="176">
        <f>SUM(H228:H230)</f>
        <v>0</v>
      </c>
    </row>
    <row r="228" spans="1:8" s="5" customFormat="1" ht="15">
      <c r="A228" s="4"/>
      <c r="B228" s="148" t="s">
        <v>595</v>
      </c>
      <c r="C228" s="170">
        <f t="shared" si="29"/>
        <v>41.7</v>
      </c>
      <c r="D228" s="176"/>
      <c r="E228" s="176"/>
      <c r="F228" s="176">
        <v>41.7</v>
      </c>
      <c r="G228" s="176"/>
      <c r="H228" s="170"/>
    </row>
    <row r="229" spans="1:8" s="5" customFormat="1" ht="15">
      <c r="A229" s="4"/>
      <c r="B229" s="148" t="s">
        <v>596</v>
      </c>
      <c r="C229" s="170">
        <f t="shared" si="29"/>
        <v>45.8</v>
      </c>
      <c r="D229" s="176"/>
      <c r="E229" s="176"/>
      <c r="F229" s="176">
        <v>45.8</v>
      </c>
      <c r="G229" s="176"/>
      <c r="H229" s="170"/>
    </row>
    <row r="230" spans="1:8" s="5" customFormat="1" ht="15">
      <c r="A230" s="4"/>
      <c r="B230" s="148" t="s">
        <v>675</v>
      </c>
      <c r="C230" s="170">
        <f t="shared" si="29"/>
        <v>50</v>
      </c>
      <c r="D230" s="176"/>
      <c r="E230" s="176"/>
      <c r="F230" s="176">
        <v>50</v>
      </c>
      <c r="G230" s="176"/>
      <c r="H230" s="170"/>
    </row>
    <row r="231" spans="1:8" s="5" customFormat="1" ht="15">
      <c r="A231" s="4" t="s">
        <v>126</v>
      </c>
      <c r="B231" s="154" t="s">
        <v>127</v>
      </c>
      <c r="C231" s="170">
        <f t="shared" si="29"/>
        <v>124.5</v>
      </c>
      <c r="D231" s="185">
        <f>SUM(D232:D234)</f>
        <v>0</v>
      </c>
      <c r="E231" s="185">
        <f>SUM(E232:E234)</f>
        <v>0</v>
      </c>
      <c r="F231" s="176">
        <v>124.5</v>
      </c>
      <c r="G231" s="185">
        <f aca="true" t="shared" si="48" ref="G231">SUM(G232:G234)</f>
        <v>0</v>
      </c>
      <c r="H231" s="176">
        <f>SUM(H232:H234)</f>
        <v>0</v>
      </c>
    </row>
    <row r="232" spans="1:8" s="5" customFormat="1" ht="15">
      <c r="A232" s="4"/>
      <c r="B232" s="148" t="s">
        <v>595</v>
      </c>
      <c r="C232" s="170">
        <f t="shared" si="29"/>
        <v>41.4</v>
      </c>
      <c r="D232" s="176"/>
      <c r="E232" s="176"/>
      <c r="F232" s="176">
        <v>41.4</v>
      </c>
      <c r="G232" s="176"/>
      <c r="H232" s="170"/>
    </row>
    <row r="233" spans="1:8" s="5" customFormat="1" ht="15">
      <c r="A233" s="4"/>
      <c r="B233" s="148" t="s">
        <v>596</v>
      </c>
      <c r="C233" s="170">
        <f t="shared" si="29"/>
        <v>45.5</v>
      </c>
      <c r="D233" s="176"/>
      <c r="E233" s="176"/>
      <c r="F233" s="176">
        <v>45.5</v>
      </c>
      <c r="G233" s="176"/>
      <c r="H233" s="170"/>
    </row>
    <row r="234" spans="1:8" s="5" customFormat="1" ht="15">
      <c r="A234" s="4"/>
      <c r="B234" s="148" t="s">
        <v>675</v>
      </c>
      <c r="C234" s="170">
        <f t="shared" si="29"/>
        <v>45.5</v>
      </c>
      <c r="D234" s="176"/>
      <c r="E234" s="176"/>
      <c r="F234" s="176">
        <v>45.5</v>
      </c>
      <c r="G234" s="176"/>
      <c r="H234" s="170"/>
    </row>
    <row r="235" spans="1:8" s="5" customFormat="1" ht="15">
      <c r="A235" s="4" t="s">
        <v>128</v>
      </c>
      <c r="B235" s="154" t="s">
        <v>129</v>
      </c>
      <c r="C235" s="170">
        <f t="shared" si="29"/>
        <v>33</v>
      </c>
      <c r="D235" s="185">
        <f>SUM(D236:D238)</f>
        <v>0</v>
      </c>
      <c r="E235" s="185">
        <f>SUM(E236:E238)</f>
        <v>0</v>
      </c>
      <c r="F235" s="176">
        <v>33</v>
      </c>
      <c r="G235" s="185">
        <f aca="true" t="shared" si="49" ref="G235">SUM(G236:G238)</f>
        <v>0</v>
      </c>
      <c r="H235" s="176">
        <f>SUM(H236:H238)</f>
        <v>0</v>
      </c>
    </row>
    <row r="236" spans="1:8" s="5" customFormat="1" ht="15">
      <c r="A236" s="4"/>
      <c r="B236" s="148" t="s">
        <v>595</v>
      </c>
      <c r="C236" s="170">
        <f t="shared" si="29"/>
        <v>11</v>
      </c>
      <c r="D236" s="176"/>
      <c r="E236" s="176"/>
      <c r="F236" s="176">
        <v>11</v>
      </c>
      <c r="G236" s="176"/>
      <c r="H236" s="170"/>
    </row>
    <row r="237" spans="1:8" s="5" customFormat="1" ht="15">
      <c r="A237" s="4"/>
      <c r="B237" s="148" t="s">
        <v>596</v>
      </c>
      <c r="C237" s="170">
        <f t="shared" si="29"/>
        <v>12</v>
      </c>
      <c r="D237" s="176"/>
      <c r="E237" s="176"/>
      <c r="F237" s="176">
        <v>12</v>
      </c>
      <c r="G237" s="176"/>
      <c r="H237" s="170"/>
    </row>
    <row r="238" spans="1:8" s="5" customFormat="1" ht="15">
      <c r="A238" s="4"/>
      <c r="B238" s="148" t="s">
        <v>675</v>
      </c>
      <c r="C238" s="170">
        <f t="shared" si="29"/>
        <v>13</v>
      </c>
      <c r="D238" s="176"/>
      <c r="E238" s="176"/>
      <c r="F238" s="176">
        <v>13</v>
      </c>
      <c r="G238" s="176"/>
      <c r="H238" s="170"/>
    </row>
    <row r="239" spans="1:8" s="5" customFormat="1" ht="25.5">
      <c r="A239" s="4" t="s">
        <v>130</v>
      </c>
      <c r="B239" s="23" t="s">
        <v>131</v>
      </c>
      <c r="C239" s="176">
        <f aca="true" t="shared" si="50" ref="C239:C298">SUM(D239:H239)</f>
        <v>136</v>
      </c>
      <c r="D239" s="185">
        <f>SUM(D240:D242)</f>
        <v>0</v>
      </c>
      <c r="E239" s="185">
        <f>SUM(E240:E242)</f>
        <v>0</v>
      </c>
      <c r="F239" s="176">
        <f aca="true" t="shared" si="51" ref="F239:G239">SUM(F240:F242)</f>
        <v>136</v>
      </c>
      <c r="G239" s="185">
        <f t="shared" si="51"/>
        <v>0</v>
      </c>
      <c r="H239" s="176">
        <f>SUM(H240:H242)</f>
        <v>0</v>
      </c>
    </row>
    <row r="240" spans="1:8" s="5" customFormat="1" ht="15">
      <c r="A240" s="4"/>
      <c r="B240" s="148" t="s">
        <v>595</v>
      </c>
      <c r="C240" s="176">
        <f t="shared" si="50"/>
        <v>41</v>
      </c>
      <c r="D240" s="176"/>
      <c r="E240" s="176"/>
      <c r="F240" s="176">
        <v>41</v>
      </c>
      <c r="G240" s="176"/>
      <c r="H240" s="170"/>
    </row>
    <row r="241" spans="1:8" s="5" customFormat="1" ht="15">
      <c r="A241" s="4"/>
      <c r="B241" s="148" t="s">
        <v>596</v>
      </c>
      <c r="C241" s="176">
        <f t="shared" si="50"/>
        <v>45</v>
      </c>
      <c r="D241" s="176"/>
      <c r="E241" s="176"/>
      <c r="F241" s="176">
        <v>45</v>
      </c>
      <c r="G241" s="176"/>
      <c r="H241" s="170"/>
    </row>
    <row r="242" spans="1:8" s="5" customFormat="1" ht="15">
      <c r="A242" s="4"/>
      <c r="B242" s="148" t="s">
        <v>675</v>
      </c>
      <c r="C242" s="176">
        <f t="shared" si="50"/>
        <v>50</v>
      </c>
      <c r="D242" s="176"/>
      <c r="E242" s="176"/>
      <c r="F242" s="176">
        <v>50</v>
      </c>
      <c r="G242" s="176"/>
      <c r="H242" s="170"/>
    </row>
    <row r="243" spans="1:8" s="5" customFormat="1" ht="15">
      <c r="A243" s="4" t="s">
        <v>132</v>
      </c>
      <c r="B243" s="155" t="s">
        <v>133</v>
      </c>
      <c r="C243" s="176">
        <f t="shared" si="50"/>
        <v>18</v>
      </c>
      <c r="D243" s="185">
        <f>SUM(D244:D246)</f>
        <v>0</v>
      </c>
      <c r="E243" s="185">
        <f>SUM(E244:E246)</f>
        <v>0</v>
      </c>
      <c r="F243" s="176">
        <f aca="true" t="shared" si="52" ref="F243:G243">SUM(F244:F246)</f>
        <v>18</v>
      </c>
      <c r="G243" s="185">
        <f t="shared" si="52"/>
        <v>0</v>
      </c>
      <c r="H243" s="176">
        <f>SUM(H244:H246)</f>
        <v>0</v>
      </c>
    </row>
    <row r="244" spans="1:8" s="5" customFormat="1" ht="15">
      <c r="A244" s="4"/>
      <c r="B244" s="148" t="s">
        <v>595</v>
      </c>
      <c r="C244" s="176">
        <f t="shared" si="50"/>
        <v>5.5</v>
      </c>
      <c r="D244" s="176"/>
      <c r="E244" s="176"/>
      <c r="F244" s="176">
        <v>5.5</v>
      </c>
      <c r="G244" s="176"/>
      <c r="H244" s="170"/>
    </row>
    <row r="245" spans="1:8" s="5" customFormat="1" ht="15">
      <c r="A245" s="4"/>
      <c r="B245" s="148" t="s">
        <v>596</v>
      </c>
      <c r="C245" s="176">
        <f t="shared" si="50"/>
        <v>6</v>
      </c>
      <c r="D245" s="176"/>
      <c r="E245" s="176"/>
      <c r="F245" s="176">
        <v>6</v>
      </c>
      <c r="G245" s="176"/>
      <c r="H245" s="170"/>
    </row>
    <row r="246" spans="1:8" s="5" customFormat="1" ht="15">
      <c r="A246" s="4"/>
      <c r="B246" s="148" t="s">
        <v>675</v>
      </c>
      <c r="C246" s="176">
        <f t="shared" si="50"/>
        <v>6.5</v>
      </c>
      <c r="D246" s="176"/>
      <c r="E246" s="176"/>
      <c r="F246" s="176">
        <v>6.5</v>
      </c>
      <c r="G246" s="176"/>
      <c r="H246" s="170"/>
    </row>
    <row r="247" spans="1:8" s="5" customFormat="1" ht="15">
      <c r="A247" s="11" t="s">
        <v>134</v>
      </c>
      <c r="B247" s="11" t="s">
        <v>135</v>
      </c>
      <c r="C247" s="174">
        <f t="shared" si="50"/>
        <v>2536.215</v>
      </c>
      <c r="D247" s="184">
        <f>SUM(D248:D250)</f>
        <v>0</v>
      </c>
      <c r="E247" s="184">
        <f>SUM(E248:E250)</f>
        <v>0</v>
      </c>
      <c r="F247" s="174">
        <f aca="true" t="shared" si="53" ref="F247:G247">SUM(F248:F250)</f>
        <v>2536.215</v>
      </c>
      <c r="G247" s="174">
        <f t="shared" si="53"/>
        <v>0</v>
      </c>
      <c r="H247" s="174">
        <f>SUM(H248:H250)</f>
        <v>0</v>
      </c>
    </row>
    <row r="248" spans="1:8" s="5" customFormat="1" ht="15">
      <c r="A248" s="4"/>
      <c r="B248" s="148" t="s">
        <v>595</v>
      </c>
      <c r="C248" s="176">
        <f t="shared" si="50"/>
        <v>786.1080000000001</v>
      </c>
      <c r="D248" s="176">
        <f>D252+D256+D260+D264+D268+D272</f>
        <v>0</v>
      </c>
      <c r="E248" s="176">
        <f aca="true" t="shared" si="54" ref="E248:H248">E252+E256+E260+E264+E268+E272</f>
        <v>0</v>
      </c>
      <c r="F248" s="176">
        <f>F252+F256+F260+F264+F268+F272</f>
        <v>786.1080000000001</v>
      </c>
      <c r="G248" s="176">
        <f t="shared" si="54"/>
        <v>0</v>
      </c>
      <c r="H248" s="176">
        <f t="shared" si="54"/>
        <v>0</v>
      </c>
    </row>
    <row r="249" spans="1:8" s="5" customFormat="1" ht="15">
      <c r="A249" s="4"/>
      <c r="B249" s="148" t="s">
        <v>596</v>
      </c>
      <c r="C249" s="176">
        <f t="shared" si="50"/>
        <v>864.607</v>
      </c>
      <c r="D249" s="176">
        <f aca="true" t="shared" si="55" ref="D249:H250">D253+D257+D261+D265+D269+D273</f>
        <v>0</v>
      </c>
      <c r="E249" s="176">
        <f t="shared" si="55"/>
        <v>0</v>
      </c>
      <c r="F249" s="176">
        <f t="shared" si="55"/>
        <v>864.607</v>
      </c>
      <c r="G249" s="176">
        <f t="shared" si="55"/>
        <v>0</v>
      </c>
      <c r="H249" s="176">
        <f t="shared" si="55"/>
        <v>0</v>
      </c>
    </row>
    <row r="250" spans="1:8" s="5" customFormat="1" ht="15">
      <c r="A250" s="4"/>
      <c r="B250" s="148" t="s">
        <v>675</v>
      </c>
      <c r="C250" s="176">
        <f t="shared" si="50"/>
        <v>885.5</v>
      </c>
      <c r="D250" s="176">
        <f t="shared" si="55"/>
        <v>0</v>
      </c>
      <c r="E250" s="176">
        <f t="shared" si="55"/>
        <v>0</v>
      </c>
      <c r="F250" s="176">
        <f t="shared" si="55"/>
        <v>885.5</v>
      </c>
      <c r="G250" s="176">
        <f t="shared" si="55"/>
        <v>0</v>
      </c>
      <c r="H250" s="176">
        <f t="shared" si="55"/>
        <v>0</v>
      </c>
    </row>
    <row r="251" spans="1:8" s="5" customFormat="1" ht="25.5">
      <c r="A251" s="4" t="s">
        <v>136</v>
      </c>
      <c r="B251" s="156" t="s">
        <v>600</v>
      </c>
      <c r="C251" s="176">
        <f t="shared" si="50"/>
        <v>18</v>
      </c>
      <c r="D251" s="185">
        <f>SUM(D252:D254)</f>
        <v>0</v>
      </c>
      <c r="E251" s="185">
        <f>SUM(E252:E254)</f>
        <v>0</v>
      </c>
      <c r="F251" s="176">
        <f aca="true" t="shared" si="56" ref="F251:G251">SUM(F252:F254)</f>
        <v>18</v>
      </c>
      <c r="G251" s="176">
        <f t="shared" si="56"/>
        <v>0</v>
      </c>
      <c r="H251" s="176">
        <f>SUM(H252:H254)</f>
        <v>0</v>
      </c>
    </row>
    <row r="252" spans="1:8" s="5" customFormat="1" ht="15">
      <c r="A252" s="4"/>
      <c r="B252" s="148" t="s">
        <v>595</v>
      </c>
      <c r="C252" s="176">
        <f t="shared" si="50"/>
        <v>5.5</v>
      </c>
      <c r="D252" s="176"/>
      <c r="E252" s="182"/>
      <c r="F252" s="176">
        <v>5.5</v>
      </c>
      <c r="G252" s="176"/>
      <c r="H252" s="170"/>
    </row>
    <row r="253" spans="1:8" s="5" customFormat="1" ht="15">
      <c r="A253" s="4"/>
      <c r="B253" s="148" t="s">
        <v>596</v>
      </c>
      <c r="C253" s="176">
        <f t="shared" si="50"/>
        <v>6</v>
      </c>
      <c r="D253" s="176"/>
      <c r="E253" s="182"/>
      <c r="F253" s="176">
        <v>6</v>
      </c>
      <c r="G253" s="176"/>
      <c r="H253" s="170"/>
    </row>
    <row r="254" spans="1:8" s="5" customFormat="1" ht="15">
      <c r="A254" s="4"/>
      <c r="B254" s="148" t="s">
        <v>675</v>
      </c>
      <c r="C254" s="176">
        <f t="shared" si="50"/>
        <v>6.5</v>
      </c>
      <c r="D254" s="176"/>
      <c r="E254" s="182"/>
      <c r="F254" s="176">
        <v>6.5</v>
      </c>
      <c r="G254" s="176"/>
      <c r="H254" s="170"/>
    </row>
    <row r="255" spans="1:8" s="5" customFormat="1" ht="25.5">
      <c r="A255" s="4" t="s">
        <v>137</v>
      </c>
      <c r="B255" s="152" t="s">
        <v>601</v>
      </c>
      <c r="C255" s="176">
        <f t="shared" si="50"/>
        <v>37.255</v>
      </c>
      <c r="D255" s="185">
        <f>SUM(D256:D258)</f>
        <v>0</v>
      </c>
      <c r="E255" s="185">
        <f>SUM(E256:E258)</f>
        <v>0</v>
      </c>
      <c r="F255" s="176">
        <f aca="true" t="shared" si="57" ref="F255:G255">SUM(F256:F258)</f>
        <v>37.255</v>
      </c>
      <c r="G255" s="176">
        <f t="shared" si="57"/>
        <v>0</v>
      </c>
      <c r="H255" s="176">
        <f>SUM(H256:H258)</f>
        <v>0</v>
      </c>
    </row>
    <row r="256" spans="1:8" s="5" customFormat="1" ht="15">
      <c r="A256" s="4"/>
      <c r="B256" s="148" t="s">
        <v>595</v>
      </c>
      <c r="C256" s="176">
        <f t="shared" si="50"/>
        <v>11.55</v>
      </c>
      <c r="D256" s="176"/>
      <c r="E256" s="182"/>
      <c r="F256" s="176">
        <v>11.55</v>
      </c>
      <c r="G256" s="176"/>
      <c r="H256" s="170"/>
    </row>
    <row r="257" spans="1:8" s="5" customFormat="1" ht="15">
      <c r="A257" s="4"/>
      <c r="B257" s="148" t="s">
        <v>596</v>
      </c>
      <c r="C257" s="176">
        <f t="shared" si="50"/>
        <v>12.705</v>
      </c>
      <c r="D257" s="176"/>
      <c r="E257" s="182"/>
      <c r="F257" s="176">
        <v>12.705</v>
      </c>
      <c r="G257" s="176"/>
      <c r="H257" s="170"/>
    </row>
    <row r="258" spans="1:8" s="5" customFormat="1" ht="15">
      <c r="A258" s="4"/>
      <c r="B258" s="148" t="s">
        <v>675</v>
      </c>
      <c r="C258" s="176">
        <f t="shared" si="50"/>
        <v>13</v>
      </c>
      <c r="D258" s="176"/>
      <c r="E258" s="182"/>
      <c r="F258" s="176">
        <v>13</v>
      </c>
      <c r="G258" s="176"/>
      <c r="H258" s="170"/>
    </row>
    <row r="259" spans="1:8" s="5" customFormat="1" ht="15">
      <c r="A259" s="4" t="s">
        <v>138</v>
      </c>
      <c r="B259" s="152" t="s">
        <v>139</v>
      </c>
      <c r="C259" s="176">
        <f t="shared" si="50"/>
        <v>1400.268</v>
      </c>
      <c r="D259" s="185">
        <f>SUM(D260:D262)</f>
        <v>0</v>
      </c>
      <c r="E259" s="185">
        <f>SUM(E260:E262)</f>
        <v>0</v>
      </c>
      <c r="F259" s="176">
        <f aca="true" t="shared" si="58" ref="F259:G259">SUM(F260:F262)</f>
        <v>1400.268</v>
      </c>
      <c r="G259" s="176">
        <f t="shared" si="58"/>
        <v>0</v>
      </c>
      <c r="H259" s="176">
        <f>SUM(H260:H262)</f>
        <v>0</v>
      </c>
    </row>
    <row r="260" spans="1:8" s="5" customFormat="1" ht="15">
      <c r="A260" s="4"/>
      <c r="B260" s="148" t="s">
        <v>595</v>
      </c>
      <c r="C260" s="176">
        <f t="shared" si="50"/>
        <v>435.842</v>
      </c>
      <c r="D260" s="176"/>
      <c r="E260" s="182"/>
      <c r="F260" s="176">
        <v>435.842</v>
      </c>
      <c r="G260" s="176"/>
      <c r="H260" s="170"/>
    </row>
    <row r="261" spans="1:8" s="5" customFormat="1" ht="15">
      <c r="A261" s="4"/>
      <c r="B261" s="148" t="s">
        <v>596</v>
      </c>
      <c r="C261" s="176">
        <f t="shared" si="50"/>
        <v>479.426</v>
      </c>
      <c r="D261" s="176"/>
      <c r="E261" s="182"/>
      <c r="F261" s="176">
        <v>479.426</v>
      </c>
      <c r="G261" s="176"/>
      <c r="H261" s="170"/>
    </row>
    <row r="262" spans="1:8" s="5" customFormat="1" ht="15">
      <c r="A262" s="4"/>
      <c r="B262" s="148" t="s">
        <v>675</v>
      </c>
      <c r="C262" s="176">
        <f t="shared" si="50"/>
        <v>485</v>
      </c>
      <c r="D262" s="176"/>
      <c r="E262" s="182"/>
      <c r="F262" s="176">
        <v>485</v>
      </c>
      <c r="G262" s="176"/>
      <c r="H262" s="170"/>
    </row>
    <row r="263" spans="1:8" s="5" customFormat="1" ht="15">
      <c r="A263" s="4" t="s">
        <v>140</v>
      </c>
      <c r="B263" s="157" t="s">
        <v>141</v>
      </c>
      <c r="C263" s="176">
        <f t="shared" si="50"/>
        <v>663.318</v>
      </c>
      <c r="D263" s="185">
        <f>SUM(D264:D266)</f>
        <v>0</v>
      </c>
      <c r="E263" s="185">
        <f>SUM(E264:E266)</f>
        <v>0</v>
      </c>
      <c r="F263" s="176">
        <f aca="true" t="shared" si="59" ref="F263:G263">SUM(F264:F266)</f>
        <v>663.318</v>
      </c>
      <c r="G263" s="176">
        <f t="shared" si="59"/>
        <v>0</v>
      </c>
      <c r="H263" s="176">
        <f>SUM(H264:H266)</f>
        <v>0</v>
      </c>
    </row>
    <row r="264" spans="1:8" s="5" customFormat="1" ht="15">
      <c r="A264" s="4"/>
      <c r="B264" s="148" t="s">
        <v>595</v>
      </c>
      <c r="C264" s="176">
        <f t="shared" si="50"/>
        <v>206.342</v>
      </c>
      <c r="D264" s="176"/>
      <c r="E264" s="182"/>
      <c r="F264" s="176">
        <v>206.342</v>
      </c>
      <c r="G264" s="176"/>
      <c r="H264" s="170"/>
    </row>
    <row r="265" spans="1:8" s="5" customFormat="1" ht="15">
      <c r="A265" s="4"/>
      <c r="B265" s="148" t="s">
        <v>596</v>
      </c>
      <c r="C265" s="176">
        <f t="shared" si="50"/>
        <v>226.976</v>
      </c>
      <c r="D265" s="176"/>
      <c r="E265" s="182"/>
      <c r="F265" s="176">
        <v>226.976</v>
      </c>
      <c r="G265" s="176"/>
      <c r="H265" s="170"/>
    </row>
    <row r="266" spans="1:8" s="5" customFormat="1" ht="15">
      <c r="A266" s="4"/>
      <c r="B266" s="148" t="s">
        <v>675</v>
      </c>
      <c r="C266" s="176">
        <f t="shared" si="50"/>
        <v>230</v>
      </c>
      <c r="D266" s="176"/>
      <c r="E266" s="182"/>
      <c r="F266" s="176">
        <v>230</v>
      </c>
      <c r="G266" s="176"/>
      <c r="H266" s="170"/>
    </row>
    <row r="267" spans="1:8" s="5" customFormat="1" ht="15">
      <c r="A267" s="4" t="s">
        <v>142</v>
      </c>
      <c r="B267" s="157" t="s">
        <v>143</v>
      </c>
      <c r="C267" s="176">
        <f t="shared" si="50"/>
        <v>32.2</v>
      </c>
      <c r="D267" s="185">
        <f>SUM(D268:D270)</f>
        <v>0</v>
      </c>
      <c r="E267" s="185">
        <f>SUM(E268:E270)</f>
        <v>0</v>
      </c>
      <c r="F267" s="176">
        <f aca="true" t="shared" si="60" ref="F267:G267">SUM(F268:F270)</f>
        <v>32.2</v>
      </c>
      <c r="G267" s="176">
        <f t="shared" si="60"/>
        <v>0</v>
      </c>
      <c r="H267" s="176">
        <f>SUM(H268:H270)</f>
        <v>0</v>
      </c>
    </row>
    <row r="268" spans="1:8" s="5" customFormat="1" ht="15">
      <c r="A268" s="4"/>
      <c r="B268" s="148" t="s">
        <v>595</v>
      </c>
      <c r="C268" s="176">
        <f t="shared" si="50"/>
        <v>7.7</v>
      </c>
      <c r="D268" s="176"/>
      <c r="E268" s="182"/>
      <c r="F268" s="176">
        <v>7.7</v>
      </c>
      <c r="G268" s="176"/>
      <c r="H268" s="170"/>
    </row>
    <row r="269" spans="1:8" s="5" customFormat="1" ht="15">
      <c r="A269" s="4"/>
      <c r="B269" s="148" t="s">
        <v>596</v>
      </c>
      <c r="C269" s="176">
        <f t="shared" si="50"/>
        <v>8.5</v>
      </c>
      <c r="D269" s="176"/>
      <c r="E269" s="182"/>
      <c r="F269" s="176">
        <v>8.5</v>
      </c>
      <c r="G269" s="176"/>
      <c r="H269" s="170"/>
    </row>
    <row r="270" spans="1:8" s="5" customFormat="1" ht="15">
      <c r="A270" s="4"/>
      <c r="B270" s="148" t="s">
        <v>675</v>
      </c>
      <c r="C270" s="176">
        <f t="shared" si="50"/>
        <v>16</v>
      </c>
      <c r="D270" s="176"/>
      <c r="E270" s="182"/>
      <c r="F270" s="176">
        <v>16</v>
      </c>
      <c r="G270" s="176"/>
      <c r="H270" s="170"/>
    </row>
    <row r="271" spans="1:8" s="5" customFormat="1" ht="15">
      <c r="A271" s="4" t="s">
        <v>144</v>
      </c>
      <c r="B271" s="157" t="s">
        <v>145</v>
      </c>
      <c r="C271" s="176">
        <f t="shared" si="50"/>
        <v>385.174</v>
      </c>
      <c r="D271" s="185">
        <f>SUM(D272:D274)</f>
        <v>0</v>
      </c>
      <c r="E271" s="185">
        <f>SUM(E272:E274)</f>
        <v>0</v>
      </c>
      <c r="F271" s="176">
        <f aca="true" t="shared" si="61" ref="F271:G271">SUM(F272:F274)</f>
        <v>385.174</v>
      </c>
      <c r="G271" s="176">
        <f t="shared" si="61"/>
        <v>0</v>
      </c>
      <c r="H271" s="176">
        <f>SUM(H272:H274)</f>
        <v>0</v>
      </c>
    </row>
    <row r="272" spans="1:8" s="5" customFormat="1" ht="15">
      <c r="A272" s="4"/>
      <c r="B272" s="148" t="s">
        <v>595</v>
      </c>
      <c r="C272" s="176">
        <f t="shared" si="50"/>
        <v>119.174</v>
      </c>
      <c r="D272" s="176"/>
      <c r="E272" s="182"/>
      <c r="F272" s="176">
        <v>119.174</v>
      </c>
      <c r="G272" s="176"/>
      <c r="H272" s="170"/>
    </row>
    <row r="273" spans="1:8" s="5" customFormat="1" ht="15">
      <c r="A273" s="4"/>
      <c r="B273" s="148" t="s">
        <v>596</v>
      </c>
      <c r="C273" s="176">
        <f t="shared" si="50"/>
        <v>131</v>
      </c>
      <c r="D273" s="176"/>
      <c r="E273" s="182"/>
      <c r="F273" s="176">
        <v>131</v>
      </c>
      <c r="G273" s="176"/>
      <c r="H273" s="170"/>
    </row>
    <row r="274" spans="1:8" s="5" customFormat="1" ht="15">
      <c r="A274" s="4"/>
      <c r="B274" s="148" t="s">
        <v>675</v>
      </c>
      <c r="C274" s="176">
        <f t="shared" si="50"/>
        <v>135</v>
      </c>
      <c r="D274" s="176"/>
      <c r="E274" s="182"/>
      <c r="F274" s="176">
        <v>135</v>
      </c>
      <c r="G274" s="176"/>
      <c r="H274" s="170"/>
    </row>
    <row r="275" spans="1:8" s="5" customFormat="1" ht="32.25" customHeight="1">
      <c r="A275" s="10"/>
      <c r="B275" s="10" t="s">
        <v>146</v>
      </c>
      <c r="C275" s="173">
        <f t="shared" si="50"/>
        <v>57813.295</v>
      </c>
      <c r="D275" s="173">
        <f>D276+D280</f>
        <v>0</v>
      </c>
      <c r="E275" s="173">
        <f aca="true" t="shared" si="62" ref="E275:H275">E276+E280</f>
        <v>0</v>
      </c>
      <c r="F275" s="173">
        <f t="shared" si="62"/>
        <v>57813.295</v>
      </c>
      <c r="G275" s="173">
        <f t="shared" si="62"/>
        <v>0</v>
      </c>
      <c r="H275" s="173">
        <f t="shared" si="62"/>
        <v>0</v>
      </c>
    </row>
    <row r="276" spans="1:8" s="5" customFormat="1" ht="42" customHeight="1">
      <c r="A276" s="11" t="s">
        <v>147</v>
      </c>
      <c r="B276" s="11" t="s">
        <v>148</v>
      </c>
      <c r="C276" s="174">
        <f>SUM(D276:H276)</f>
        <v>55171.9</v>
      </c>
      <c r="D276" s="174">
        <f>SUM(D277:D279)</f>
        <v>0</v>
      </c>
      <c r="E276" s="174">
        <f>SUM(E277:E279)</f>
        <v>0</v>
      </c>
      <c r="F276" s="174">
        <f>SUM(F277:F279)</f>
        <v>55171.9</v>
      </c>
      <c r="G276" s="174"/>
      <c r="H276" s="174">
        <f>SUM(H277:H279)</f>
        <v>0</v>
      </c>
    </row>
    <row r="277" spans="1:8" s="5" customFormat="1" ht="15">
      <c r="A277" s="4"/>
      <c r="B277" s="148" t="s">
        <v>595</v>
      </c>
      <c r="C277" s="170">
        <f t="shared" si="50"/>
        <v>11430.2</v>
      </c>
      <c r="D277" s="170"/>
      <c r="E277" s="170"/>
      <c r="F277" s="170">
        <v>11430.2</v>
      </c>
      <c r="G277" s="176"/>
      <c r="H277" s="170"/>
    </row>
    <row r="278" spans="1:8" s="5" customFormat="1" ht="15">
      <c r="A278" s="4"/>
      <c r="B278" s="148" t="s">
        <v>596</v>
      </c>
      <c r="C278" s="170">
        <f t="shared" si="50"/>
        <v>20345</v>
      </c>
      <c r="D278" s="170"/>
      <c r="E278" s="170"/>
      <c r="F278" s="170">
        <v>20345</v>
      </c>
      <c r="G278" s="176"/>
      <c r="H278" s="170"/>
    </row>
    <row r="279" spans="1:8" s="5" customFormat="1" ht="15">
      <c r="A279" s="4"/>
      <c r="B279" s="148" t="s">
        <v>675</v>
      </c>
      <c r="C279" s="170">
        <f t="shared" si="50"/>
        <v>23396.7</v>
      </c>
      <c r="D279" s="170"/>
      <c r="E279" s="170"/>
      <c r="F279" s="170">
        <v>23396.7</v>
      </c>
      <c r="G279" s="176"/>
      <c r="H279" s="170"/>
    </row>
    <row r="280" spans="1:8" s="5" customFormat="1" ht="28.5" customHeight="1">
      <c r="A280" s="11" t="s">
        <v>149</v>
      </c>
      <c r="B280" s="11" t="s">
        <v>150</v>
      </c>
      <c r="C280" s="174">
        <f t="shared" si="50"/>
        <v>2641.3950000000004</v>
      </c>
      <c r="D280" s="174">
        <f>SUM(D281:D283)</f>
        <v>0</v>
      </c>
      <c r="E280" s="174">
        <f>SUM(E281:E283)</f>
        <v>0</v>
      </c>
      <c r="F280" s="174">
        <f aca="true" t="shared" si="63" ref="F280:G280">SUM(F281:F283)</f>
        <v>2641.3950000000004</v>
      </c>
      <c r="G280" s="174">
        <f t="shared" si="63"/>
        <v>0</v>
      </c>
      <c r="H280" s="174">
        <f>SUM(H281:H283)</f>
        <v>0</v>
      </c>
    </row>
    <row r="281" spans="1:8" s="5" customFormat="1" ht="15">
      <c r="A281" s="4"/>
      <c r="B281" s="148" t="s">
        <v>595</v>
      </c>
      <c r="C281" s="170">
        <f t="shared" si="50"/>
        <v>836.722</v>
      </c>
      <c r="D281" s="176">
        <f>D285+D289+D293+D297+D301+D305+D309+D313+D317+D321</f>
        <v>0</v>
      </c>
      <c r="E281" s="176">
        <f aca="true" t="shared" si="64" ref="E281:H281">E285+E289+E293+E297+E301+E305+E309+E313+E317+E321</f>
        <v>0</v>
      </c>
      <c r="F281" s="176">
        <f>F285+F289+F293+F297+F301+F305+F309+F313+F317+F321</f>
        <v>836.722</v>
      </c>
      <c r="G281" s="176">
        <f t="shared" si="64"/>
        <v>0</v>
      </c>
      <c r="H281" s="185">
        <f t="shared" si="64"/>
        <v>0</v>
      </c>
    </row>
    <row r="282" spans="1:8" s="5" customFormat="1" ht="15">
      <c r="A282" s="4"/>
      <c r="B282" s="148" t="s">
        <v>596</v>
      </c>
      <c r="C282" s="170">
        <f t="shared" si="50"/>
        <v>898.5040000000001</v>
      </c>
      <c r="D282" s="176">
        <f aca="true" t="shared" si="65" ref="D282:H283">D286+D290+D294+D298+D302+D306+D310+D314+D318+D322</f>
        <v>0</v>
      </c>
      <c r="E282" s="176">
        <f t="shared" si="65"/>
        <v>0</v>
      </c>
      <c r="F282" s="176">
        <f t="shared" si="65"/>
        <v>898.5040000000001</v>
      </c>
      <c r="G282" s="176">
        <f t="shared" si="65"/>
        <v>0</v>
      </c>
      <c r="H282" s="185">
        <f t="shared" si="65"/>
        <v>0</v>
      </c>
    </row>
    <row r="283" spans="1:8" s="5" customFormat="1" ht="15">
      <c r="A283" s="4"/>
      <c r="B283" s="148" t="s">
        <v>675</v>
      </c>
      <c r="C283" s="170">
        <f t="shared" si="50"/>
        <v>906.1690000000001</v>
      </c>
      <c r="D283" s="176">
        <f t="shared" si="65"/>
        <v>0</v>
      </c>
      <c r="E283" s="176">
        <f t="shared" si="65"/>
        <v>0</v>
      </c>
      <c r="F283" s="176">
        <f t="shared" si="65"/>
        <v>906.1690000000001</v>
      </c>
      <c r="G283" s="176">
        <f t="shared" si="65"/>
        <v>0</v>
      </c>
      <c r="H283" s="185">
        <f t="shared" si="65"/>
        <v>0</v>
      </c>
    </row>
    <row r="284" spans="1:8" s="5" customFormat="1" ht="30" customHeight="1">
      <c r="A284" s="4" t="s">
        <v>151</v>
      </c>
      <c r="B284" s="158" t="s">
        <v>591</v>
      </c>
      <c r="C284" s="176">
        <f t="shared" si="50"/>
        <v>674.579</v>
      </c>
      <c r="D284" s="176">
        <f>SUM(D285:D287)</f>
        <v>0</v>
      </c>
      <c r="E284" s="176">
        <f>SUM(E285:E287)</f>
        <v>0</v>
      </c>
      <c r="F284" s="176">
        <f aca="true" t="shared" si="66" ref="F284:H284">SUM(F285:F287)</f>
        <v>674.579</v>
      </c>
      <c r="G284" s="176">
        <f t="shared" si="66"/>
        <v>0</v>
      </c>
      <c r="H284" s="185">
        <f t="shared" si="66"/>
        <v>0</v>
      </c>
    </row>
    <row r="285" spans="1:8" s="5" customFormat="1" ht="15">
      <c r="A285" s="4"/>
      <c r="B285" s="148" t="s">
        <v>595</v>
      </c>
      <c r="C285" s="176">
        <f t="shared" si="50"/>
        <v>210.276</v>
      </c>
      <c r="D285" s="176"/>
      <c r="E285" s="176"/>
      <c r="F285" s="176">
        <v>210.276</v>
      </c>
      <c r="G285" s="176"/>
      <c r="H285" s="176"/>
    </row>
    <row r="286" spans="1:8" s="5" customFormat="1" ht="15">
      <c r="A286" s="4"/>
      <c r="B286" s="148" t="s">
        <v>596</v>
      </c>
      <c r="C286" s="176">
        <f t="shared" si="50"/>
        <v>231.303</v>
      </c>
      <c r="D286" s="176"/>
      <c r="E286" s="176"/>
      <c r="F286" s="176">
        <v>231.303</v>
      </c>
      <c r="G286" s="176"/>
      <c r="H286" s="176"/>
    </row>
    <row r="287" spans="1:8" s="5" customFormat="1" ht="15">
      <c r="A287" s="4"/>
      <c r="B287" s="148" t="s">
        <v>675</v>
      </c>
      <c r="C287" s="176">
        <f t="shared" si="50"/>
        <v>233</v>
      </c>
      <c r="D287" s="176"/>
      <c r="E287" s="176"/>
      <c r="F287" s="176">
        <v>233</v>
      </c>
      <c r="G287" s="176"/>
      <c r="H287" s="176"/>
    </row>
    <row r="288" spans="1:8" s="5" customFormat="1" ht="15">
      <c r="A288" s="4" t="s">
        <v>152</v>
      </c>
      <c r="B288" s="21" t="s">
        <v>153</v>
      </c>
      <c r="C288" s="176">
        <f t="shared" si="50"/>
        <v>10.935</v>
      </c>
      <c r="D288" s="176">
        <f>SUM(D289:D291)</f>
        <v>0</v>
      </c>
      <c r="E288" s="176">
        <f>SUM(E289:E291)</f>
        <v>0</v>
      </c>
      <c r="F288" s="176">
        <f aca="true" t="shared" si="67" ref="F288:H288">SUM(F289:F291)</f>
        <v>10.935</v>
      </c>
      <c r="G288" s="176">
        <f t="shared" si="67"/>
        <v>0</v>
      </c>
      <c r="H288" s="185">
        <f t="shared" si="67"/>
        <v>0</v>
      </c>
    </row>
    <row r="289" spans="1:8" s="5" customFormat="1" ht="15">
      <c r="A289" s="4"/>
      <c r="B289" s="148" t="s">
        <v>595</v>
      </c>
      <c r="C289" s="176">
        <f t="shared" si="50"/>
        <v>3.35</v>
      </c>
      <c r="D289" s="176"/>
      <c r="E289" s="176"/>
      <c r="F289" s="176">
        <v>3.35</v>
      </c>
      <c r="G289" s="176"/>
      <c r="H289" s="176"/>
    </row>
    <row r="290" spans="1:8" s="5" customFormat="1" ht="15">
      <c r="A290" s="4"/>
      <c r="B290" s="148" t="s">
        <v>596</v>
      </c>
      <c r="C290" s="176">
        <f t="shared" si="50"/>
        <v>3.685</v>
      </c>
      <c r="D290" s="176"/>
      <c r="E290" s="176"/>
      <c r="F290" s="176">
        <v>3.685</v>
      </c>
      <c r="G290" s="176"/>
      <c r="H290" s="176"/>
    </row>
    <row r="291" spans="1:8" s="5" customFormat="1" ht="15">
      <c r="A291" s="4"/>
      <c r="B291" s="148" t="s">
        <v>675</v>
      </c>
      <c r="C291" s="176">
        <f t="shared" si="50"/>
        <v>3.9</v>
      </c>
      <c r="D291" s="176"/>
      <c r="E291" s="176"/>
      <c r="F291" s="176">
        <v>3.9</v>
      </c>
      <c r="G291" s="176"/>
      <c r="H291" s="176"/>
    </row>
    <row r="292" spans="1:8" s="5" customFormat="1" ht="15">
      <c r="A292" s="4" t="s">
        <v>154</v>
      </c>
      <c r="B292" s="29" t="s">
        <v>155</v>
      </c>
      <c r="C292" s="176">
        <f t="shared" si="50"/>
        <v>41.065</v>
      </c>
      <c r="D292" s="176">
        <f>SUM(D293:D295)</f>
        <v>0</v>
      </c>
      <c r="E292" s="176">
        <f>SUM(E293:E295)</f>
        <v>0</v>
      </c>
      <c r="F292" s="176">
        <f aca="true" t="shared" si="68" ref="F292:G292">SUM(F293:F295)</f>
        <v>41.065</v>
      </c>
      <c r="G292" s="176">
        <f t="shared" si="68"/>
        <v>0</v>
      </c>
      <c r="H292" s="176">
        <f>SUM(H293:H295)</f>
        <v>0</v>
      </c>
    </row>
    <row r="293" spans="1:8" s="5" customFormat="1" ht="15">
      <c r="A293" s="4"/>
      <c r="B293" s="148" t="s">
        <v>595</v>
      </c>
      <c r="C293" s="176">
        <f t="shared" si="50"/>
        <v>12.65</v>
      </c>
      <c r="D293" s="176"/>
      <c r="E293" s="176"/>
      <c r="F293" s="176">
        <v>12.65</v>
      </c>
      <c r="G293" s="176"/>
      <c r="H293" s="176"/>
    </row>
    <row r="294" spans="1:8" s="5" customFormat="1" ht="15">
      <c r="A294" s="4"/>
      <c r="B294" s="148" t="s">
        <v>596</v>
      </c>
      <c r="C294" s="176">
        <f t="shared" si="50"/>
        <v>13.915</v>
      </c>
      <c r="D294" s="176"/>
      <c r="E294" s="176"/>
      <c r="F294" s="176">
        <v>13.915</v>
      </c>
      <c r="G294" s="176"/>
      <c r="H294" s="176"/>
    </row>
    <row r="295" spans="1:8" s="5" customFormat="1" ht="15">
      <c r="A295" s="4"/>
      <c r="B295" s="148" t="s">
        <v>675</v>
      </c>
      <c r="C295" s="176">
        <f t="shared" si="50"/>
        <v>14.5</v>
      </c>
      <c r="D295" s="176"/>
      <c r="E295" s="176"/>
      <c r="F295" s="176">
        <v>14.5</v>
      </c>
      <c r="G295" s="176"/>
      <c r="H295" s="176"/>
    </row>
    <row r="296" spans="1:8" s="5" customFormat="1" ht="29.25" customHeight="1">
      <c r="A296" s="4" t="s">
        <v>156</v>
      </c>
      <c r="B296" s="158" t="s">
        <v>157</v>
      </c>
      <c r="C296" s="176">
        <f t="shared" si="50"/>
        <v>273.364</v>
      </c>
      <c r="D296" s="176">
        <f>SUM(D297:D299)</f>
        <v>0</v>
      </c>
      <c r="E296" s="176">
        <f>SUM(E297:E299)</f>
        <v>0</v>
      </c>
      <c r="F296" s="176">
        <f aca="true" t="shared" si="69" ref="F296:G296">SUM(F297:F299)</f>
        <v>273.364</v>
      </c>
      <c r="G296" s="176">
        <f t="shared" si="69"/>
        <v>0</v>
      </c>
      <c r="H296" s="176">
        <f>SUM(H297:H299)</f>
        <v>0</v>
      </c>
    </row>
    <row r="297" spans="1:8" s="5" customFormat="1" ht="15">
      <c r="A297" s="4"/>
      <c r="B297" s="148" t="s">
        <v>595</v>
      </c>
      <c r="C297" s="176">
        <f t="shared" si="50"/>
        <v>85.426</v>
      </c>
      <c r="D297" s="176"/>
      <c r="E297" s="176"/>
      <c r="F297" s="176">
        <v>85.426</v>
      </c>
      <c r="G297" s="176"/>
      <c r="H297" s="176"/>
    </row>
    <row r="298" spans="1:8" s="5" customFormat="1" ht="15">
      <c r="A298" s="4"/>
      <c r="B298" s="148" t="s">
        <v>596</v>
      </c>
      <c r="C298" s="176">
        <f t="shared" si="50"/>
        <v>93.969</v>
      </c>
      <c r="D298" s="176"/>
      <c r="E298" s="176"/>
      <c r="F298" s="176">
        <v>93.969</v>
      </c>
      <c r="G298" s="176"/>
      <c r="H298" s="176"/>
    </row>
    <row r="299" spans="1:8" s="5" customFormat="1" ht="15">
      <c r="A299" s="4"/>
      <c r="B299" s="148" t="s">
        <v>675</v>
      </c>
      <c r="C299" s="176">
        <f aca="true" t="shared" si="70" ref="C299:C341">SUM(D299:H299)</f>
        <v>93.969</v>
      </c>
      <c r="D299" s="176"/>
      <c r="E299" s="176"/>
      <c r="F299" s="176">
        <v>93.969</v>
      </c>
      <c r="G299" s="176"/>
      <c r="H299" s="176"/>
    </row>
    <row r="300" spans="1:8" s="5" customFormat="1" ht="27.75" customHeight="1">
      <c r="A300" s="4" t="s">
        <v>158</v>
      </c>
      <c r="B300" s="24" t="s">
        <v>159</v>
      </c>
      <c r="C300" s="176">
        <f t="shared" si="70"/>
        <v>777.424</v>
      </c>
      <c r="D300" s="176">
        <f>SUM(D301:D303)</f>
        <v>0</v>
      </c>
      <c r="E300" s="176">
        <f>SUM(E301:E303)</f>
        <v>0</v>
      </c>
      <c r="F300" s="176">
        <f aca="true" t="shared" si="71" ref="F300:G300">SUM(F301:F303)</f>
        <v>777.424</v>
      </c>
      <c r="G300" s="176">
        <f t="shared" si="71"/>
        <v>0</v>
      </c>
      <c r="H300" s="176">
        <f>SUM(H301:H303)</f>
        <v>0</v>
      </c>
    </row>
    <row r="301" spans="1:8" s="5" customFormat="1" ht="15">
      <c r="A301" s="4"/>
      <c r="B301" s="148" t="s">
        <v>595</v>
      </c>
      <c r="C301" s="176">
        <f t="shared" si="70"/>
        <v>242.44</v>
      </c>
      <c r="D301" s="176"/>
      <c r="E301" s="176"/>
      <c r="F301" s="176">
        <v>242.44</v>
      </c>
      <c r="G301" s="176"/>
      <c r="H301" s="176"/>
    </row>
    <row r="302" spans="1:8" s="5" customFormat="1" ht="15">
      <c r="A302" s="4"/>
      <c r="B302" s="148" t="s">
        <v>596</v>
      </c>
      <c r="C302" s="176">
        <f t="shared" si="70"/>
        <v>266.684</v>
      </c>
      <c r="D302" s="176"/>
      <c r="E302" s="176"/>
      <c r="F302" s="176">
        <v>266.684</v>
      </c>
      <c r="G302" s="176"/>
      <c r="H302" s="176"/>
    </row>
    <row r="303" spans="1:8" s="5" customFormat="1" ht="15">
      <c r="A303" s="4"/>
      <c r="B303" s="148" t="s">
        <v>675</v>
      </c>
      <c r="C303" s="176">
        <f t="shared" si="70"/>
        <v>268.3</v>
      </c>
      <c r="D303" s="176"/>
      <c r="E303" s="176"/>
      <c r="F303" s="176">
        <v>268.3</v>
      </c>
      <c r="G303" s="176"/>
      <c r="H303" s="176"/>
    </row>
    <row r="304" spans="1:8" s="5" customFormat="1" ht="15" customHeight="1">
      <c r="A304" s="4" t="s">
        <v>160</v>
      </c>
      <c r="B304" s="155" t="s">
        <v>161</v>
      </c>
      <c r="C304" s="176">
        <f t="shared" si="70"/>
        <v>94.177</v>
      </c>
      <c r="D304" s="185">
        <f>SUM(D305:D307)</f>
        <v>0</v>
      </c>
      <c r="E304" s="185">
        <f>SUM(E305:E307)</f>
        <v>0</v>
      </c>
      <c r="F304" s="185">
        <f aca="true" t="shared" si="72" ref="F304:H304">SUM(F305:F307)</f>
        <v>94.177</v>
      </c>
      <c r="G304" s="185">
        <f t="shared" si="72"/>
        <v>0</v>
      </c>
      <c r="H304" s="185">
        <f t="shared" si="72"/>
        <v>0</v>
      </c>
    </row>
    <row r="305" spans="1:8" s="5" customFormat="1" ht="15">
      <c r="A305" s="4"/>
      <c r="B305" s="148" t="s">
        <v>595</v>
      </c>
      <c r="C305" s="176">
        <f t="shared" si="70"/>
        <v>29.37</v>
      </c>
      <c r="D305" s="176"/>
      <c r="E305" s="176"/>
      <c r="F305" s="176">
        <v>29.37</v>
      </c>
      <c r="G305" s="176"/>
      <c r="H305" s="176"/>
    </row>
    <row r="306" spans="1:8" s="5" customFormat="1" ht="15">
      <c r="A306" s="4"/>
      <c r="B306" s="148" t="s">
        <v>596</v>
      </c>
      <c r="C306" s="176">
        <f t="shared" si="70"/>
        <v>32.307</v>
      </c>
      <c r="D306" s="176"/>
      <c r="E306" s="176"/>
      <c r="F306" s="176">
        <v>32.307</v>
      </c>
      <c r="G306" s="176"/>
      <c r="H306" s="176"/>
    </row>
    <row r="307" spans="1:8" s="5" customFormat="1" ht="15">
      <c r="A307" s="4"/>
      <c r="B307" s="148" t="s">
        <v>675</v>
      </c>
      <c r="C307" s="176">
        <f t="shared" si="70"/>
        <v>32.5</v>
      </c>
      <c r="D307" s="176"/>
      <c r="E307" s="176"/>
      <c r="F307" s="176">
        <v>32.5</v>
      </c>
      <c r="G307" s="176"/>
      <c r="H307" s="176"/>
    </row>
    <row r="308" spans="1:8" s="5" customFormat="1" ht="28.5" customHeight="1">
      <c r="A308" s="4" t="s">
        <v>162</v>
      </c>
      <c r="B308" s="152" t="s">
        <v>163</v>
      </c>
      <c r="C308" s="176">
        <f t="shared" si="70"/>
        <v>666.59</v>
      </c>
      <c r="D308" s="185">
        <f>SUM(D309:D311)</f>
        <v>0</v>
      </c>
      <c r="E308" s="185">
        <f>SUM(E309:E311)</f>
        <v>0</v>
      </c>
      <c r="F308" s="185">
        <f aca="true" t="shared" si="73" ref="F308:H308">SUM(F309:F311)</f>
        <v>666.59</v>
      </c>
      <c r="G308" s="185">
        <f t="shared" si="73"/>
        <v>0</v>
      </c>
      <c r="H308" s="185">
        <f t="shared" si="73"/>
        <v>0</v>
      </c>
    </row>
    <row r="309" spans="1:8" s="5" customFormat="1" ht="15">
      <c r="A309" s="4"/>
      <c r="B309" s="148" t="s">
        <v>595</v>
      </c>
      <c r="C309" s="176">
        <f t="shared" si="70"/>
        <v>207.9</v>
      </c>
      <c r="D309" s="176"/>
      <c r="E309" s="176"/>
      <c r="F309" s="176">
        <v>207.9</v>
      </c>
      <c r="G309" s="176"/>
      <c r="H309" s="176"/>
    </row>
    <row r="310" spans="1:8" s="5" customFormat="1" ht="15">
      <c r="A310" s="4"/>
      <c r="B310" s="148" t="s">
        <v>596</v>
      </c>
      <c r="C310" s="176">
        <f t="shared" si="70"/>
        <v>228.69</v>
      </c>
      <c r="D310" s="176"/>
      <c r="E310" s="176"/>
      <c r="F310" s="176">
        <v>228.69</v>
      </c>
      <c r="G310" s="176"/>
      <c r="H310" s="176"/>
    </row>
    <row r="311" spans="1:8" s="5" customFormat="1" ht="15">
      <c r="A311" s="4"/>
      <c r="B311" s="148" t="s">
        <v>675</v>
      </c>
      <c r="C311" s="176">
        <f t="shared" si="70"/>
        <v>230</v>
      </c>
      <c r="D311" s="176"/>
      <c r="E311" s="176"/>
      <c r="F311" s="176">
        <v>230</v>
      </c>
      <c r="G311" s="176"/>
      <c r="H311" s="176"/>
    </row>
    <row r="312" spans="1:8" s="5" customFormat="1" ht="15">
      <c r="A312" s="4" t="s">
        <v>164</v>
      </c>
      <c r="B312" s="25" t="s">
        <v>165</v>
      </c>
      <c r="C312" s="176">
        <f t="shared" si="70"/>
        <v>83.361</v>
      </c>
      <c r="D312" s="185">
        <f>SUM(D313:D315)</f>
        <v>0</v>
      </c>
      <c r="E312" s="185">
        <f>SUM(E313:E315)</f>
        <v>0</v>
      </c>
      <c r="F312" s="185">
        <f aca="true" t="shared" si="74" ref="F312:H312">SUM(F313:F315)</f>
        <v>83.361</v>
      </c>
      <c r="G312" s="185">
        <f t="shared" si="74"/>
        <v>0</v>
      </c>
      <c r="H312" s="185">
        <f t="shared" si="74"/>
        <v>0</v>
      </c>
    </row>
    <row r="313" spans="1:8" s="5" customFormat="1" ht="15">
      <c r="A313" s="4"/>
      <c r="B313" s="148" t="s">
        <v>595</v>
      </c>
      <c r="C313" s="176">
        <f t="shared" si="70"/>
        <v>25.41</v>
      </c>
      <c r="D313" s="176"/>
      <c r="E313" s="176"/>
      <c r="F313" s="176">
        <v>25.41</v>
      </c>
      <c r="G313" s="176"/>
      <c r="H313" s="176"/>
    </row>
    <row r="314" spans="1:8" s="5" customFormat="1" ht="15">
      <c r="A314" s="4"/>
      <c r="B314" s="148" t="s">
        <v>596</v>
      </c>
      <c r="C314" s="176">
        <f t="shared" si="70"/>
        <v>27.951</v>
      </c>
      <c r="D314" s="176"/>
      <c r="E314" s="176"/>
      <c r="F314" s="176">
        <v>27.951</v>
      </c>
      <c r="G314" s="176"/>
      <c r="H314" s="176"/>
    </row>
    <row r="315" spans="1:8" s="5" customFormat="1" ht="15">
      <c r="A315" s="4"/>
      <c r="B315" s="148" t="s">
        <v>675</v>
      </c>
      <c r="C315" s="176">
        <f t="shared" si="70"/>
        <v>30</v>
      </c>
      <c r="D315" s="176"/>
      <c r="E315" s="176"/>
      <c r="F315" s="176">
        <v>30</v>
      </c>
      <c r="G315" s="176"/>
      <c r="H315" s="176"/>
    </row>
    <row r="316" spans="1:8" s="5" customFormat="1" ht="15">
      <c r="A316" s="4" t="s">
        <v>166</v>
      </c>
      <c r="B316" s="21" t="s">
        <v>167</v>
      </c>
      <c r="C316" s="176">
        <f t="shared" si="70"/>
        <v>0</v>
      </c>
      <c r="D316" s="185">
        <f>SUM(D317:D319)</f>
        <v>0</v>
      </c>
      <c r="E316" s="185">
        <f>SUM(E317:E319)</f>
        <v>0</v>
      </c>
      <c r="F316" s="185">
        <f aca="true" t="shared" si="75" ref="F316:H316">SUM(F317:F319)</f>
        <v>0</v>
      </c>
      <c r="G316" s="185">
        <f t="shared" si="75"/>
        <v>0</v>
      </c>
      <c r="H316" s="185">
        <f t="shared" si="75"/>
        <v>0</v>
      </c>
    </row>
    <row r="317" spans="1:8" s="5" customFormat="1" ht="15">
      <c r="A317" s="4"/>
      <c r="B317" s="148" t="s">
        <v>595</v>
      </c>
      <c r="C317" s="176">
        <f t="shared" si="70"/>
        <v>0</v>
      </c>
      <c r="D317" s="176"/>
      <c r="E317" s="176"/>
      <c r="F317" s="176"/>
      <c r="G317" s="176"/>
      <c r="H317" s="176"/>
    </row>
    <row r="318" spans="1:8" s="5" customFormat="1" ht="15">
      <c r="A318" s="4"/>
      <c r="B318" s="148" t="s">
        <v>596</v>
      </c>
      <c r="C318" s="176">
        <f t="shared" si="70"/>
        <v>0</v>
      </c>
      <c r="D318" s="176"/>
      <c r="E318" s="176"/>
      <c r="F318" s="176"/>
      <c r="G318" s="176"/>
      <c r="H318" s="176"/>
    </row>
    <row r="319" spans="1:8" s="5" customFormat="1" ht="15">
      <c r="A319" s="4"/>
      <c r="B319" s="148" t="s">
        <v>675</v>
      </c>
      <c r="C319" s="176">
        <f t="shared" si="70"/>
        <v>0</v>
      </c>
      <c r="D319" s="176"/>
      <c r="E319" s="176"/>
      <c r="F319" s="176"/>
      <c r="G319" s="176"/>
      <c r="H319" s="176"/>
    </row>
    <row r="320" spans="1:8" s="5" customFormat="1" ht="15">
      <c r="A320" s="4" t="s">
        <v>168</v>
      </c>
      <c r="B320" s="25" t="s">
        <v>169</v>
      </c>
      <c r="C320" s="185">
        <f>SUM(C321:C323)</f>
        <v>19.9</v>
      </c>
      <c r="D320" s="185">
        <f>SUM(D321:D323)</f>
        <v>0</v>
      </c>
      <c r="E320" s="185">
        <f>SUM(E321:E323)</f>
        <v>0</v>
      </c>
      <c r="F320" s="185">
        <f aca="true" t="shared" si="76" ref="F320:G320">SUM(F321:F323)</f>
        <v>19.9</v>
      </c>
      <c r="G320" s="185">
        <f t="shared" si="76"/>
        <v>0</v>
      </c>
      <c r="H320" s="176">
        <f>SUM(H321:H323)</f>
        <v>0</v>
      </c>
    </row>
    <row r="321" spans="1:8" s="5" customFormat="1" ht="15">
      <c r="A321" s="4"/>
      <c r="B321" s="148" t="s">
        <v>595</v>
      </c>
      <c r="C321" s="176">
        <f t="shared" si="70"/>
        <v>19.9</v>
      </c>
      <c r="D321" s="176"/>
      <c r="E321" s="176"/>
      <c r="F321" s="176">
        <v>19.9</v>
      </c>
      <c r="G321" s="176"/>
      <c r="H321" s="176"/>
    </row>
    <row r="322" spans="1:8" s="5" customFormat="1" ht="15">
      <c r="A322" s="4"/>
      <c r="B322" s="148" t="s">
        <v>596</v>
      </c>
      <c r="C322" s="176">
        <f t="shared" si="70"/>
        <v>0</v>
      </c>
      <c r="D322" s="176"/>
      <c r="E322" s="176"/>
      <c r="F322" s="176">
        <v>0</v>
      </c>
      <c r="G322" s="176"/>
      <c r="H322" s="176"/>
    </row>
    <row r="323" spans="1:8" s="5" customFormat="1" ht="15">
      <c r="A323" s="4"/>
      <c r="B323" s="148" t="s">
        <v>675</v>
      </c>
      <c r="C323" s="176">
        <f t="shared" si="70"/>
        <v>0</v>
      </c>
      <c r="D323" s="176"/>
      <c r="E323" s="176"/>
      <c r="F323" s="176">
        <v>0</v>
      </c>
      <c r="G323" s="176"/>
      <c r="H323" s="176"/>
    </row>
    <row r="324" spans="1:8" s="5" customFormat="1" ht="28.5" customHeight="1">
      <c r="A324" s="10"/>
      <c r="B324" s="10" t="s">
        <v>170</v>
      </c>
      <c r="C324" s="173">
        <f t="shared" si="70"/>
        <v>24980</v>
      </c>
      <c r="D324" s="173">
        <f>D325+D329+D333+D337</f>
        <v>0</v>
      </c>
      <c r="E324" s="173">
        <f aca="true" t="shared" si="77" ref="E324:H324">E325+E329+E333+E337</f>
        <v>0</v>
      </c>
      <c r="F324" s="173">
        <f t="shared" si="77"/>
        <v>23840</v>
      </c>
      <c r="G324" s="173">
        <f t="shared" si="77"/>
        <v>1140</v>
      </c>
      <c r="H324" s="173">
        <f t="shared" si="77"/>
        <v>0</v>
      </c>
    </row>
    <row r="325" spans="1:8" s="5" customFormat="1" ht="40.5" customHeight="1">
      <c r="A325" s="11" t="s">
        <v>171</v>
      </c>
      <c r="B325" s="11" t="s">
        <v>172</v>
      </c>
      <c r="C325" s="174">
        <f t="shared" si="70"/>
        <v>2700</v>
      </c>
      <c r="D325" s="174">
        <f>SUM(D326:D328)</f>
        <v>0</v>
      </c>
      <c r="E325" s="174">
        <f>SUM(E326:E328)</f>
        <v>0</v>
      </c>
      <c r="F325" s="174">
        <f>SUM(F326:F328)</f>
        <v>1800</v>
      </c>
      <c r="G325" s="174">
        <f>SUM(G326:G328)</f>
        <v>900</v>
      </c>
      <c r="H325" s="174">
        <f>SUM(H326:H328)</f>
        <v>0</v>
      </c>
    </row>
    <row r="326" spans="1:8" s="5" customFormat="1" ht="15">
      <c r="A326" s="4"/>
      <c r="B326" s="148" t="s">
        <v>595</v>
      </c>
      <c r="C326" s="170">
        <f t="shared" si="70"/>
        <v>900</v>
      </c>
      <c r="D326" s="170"/>
      <c r="E326" s="175"/>
      <c r="F326" s="175">
        <v>600</v>
      </c>
      <c r="G326" s="175">
        <v>300</v>
      </c>
      <c r="H326" s="170"/>
    </row>
    <row r="327" spans="1:8" s="5" customFormat="1" ht="15">
      <c r="A327" s="4"/>
      <c r="B327" s="148" t="s">
        <v>596</v>
      </c>
      <c r="C327" s="170">
        <f t="shared" si="70"/>
        <v>900</v>
      </c>
      <c r="D327" s="170"/>
      <c r="E327" s="175"/>
      <c r="F327" s="175">
        <v>600</v>
      </c>
      <c r="G327" s="175">
        <v>300</v>
      </c>
      <c r="H327" s="170"/>
    </row>
    <row r="328" spans="1:8" s="5" customFormat="1" ht="15">
      <c r="A328" s="4"/>
      <c r="B328" s="148" t="s">
        <v>675</v>
      </c>
      <c r="C328" s="170">
        <f t="shared" si="70"/>
        <v>900</v>
      </c>
      <c r="D328" s="170"/>
      <c r="E328" s="175"/>
      <c r="F328" s="175">
        <v>600</v>
      </c>
      <c r="G328" s="175">
        <v>300</v>
      </c>
      <c r="H328" s="170"/>
    </row>
    <row r="329" spans="1:8" s="5" customFormat="1" ht="28.5" customHeight="1">
      <c r="A329" s="11" t="s">
        <v>173</v>
      </c>
      <c r="B329" s="11" t="s">
        <v>174</v>
      </c>
      <c r="C329" s="174">
        <f t="shared" si="70"/>
        <v>15100</v>
      </c>
      <c r="D329" s="174">
        <f>SUM(D330:D332)</f>
        <v>0</v>
      </c>
      <c r="E329" s="174">
        <f>SUM(E330:E332)</f>
        <v>0</v>
      </c>
      <c r="F329" s="174">
        <f>SUM(F330:F332)</f>
        <v>15100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4"/>
      <c r="B330" s="148" t="s">
        <v>595</v>
      </c>
      <c r="C330" s="170">
        <f t="shared" si="70"/>
        <v>4500</v>
      </c>
      <c r="D330" s="170"/>
      <c r="E330" s="170"/>
      <c r="F330" s="175">
        <v>4500</v>
      </c>
      <c r="G330" s="170"/>
      <c r="H330" s="170"/>
    </row>
    <row r="331" spans="1:8" s="5" customFormat="1" ht="15">
      <c r="A331" s="4"/>
      <c r="B331" s="148" t="s">
        <v>596</v>
      </c>
      <c r="C331" s="170">
        <f t="shared" si="70"/>
        <v>5100</v>
      </c>
      <c r="D331" s="170"/>
      <c r="E331" s="170"/>
      <c r="F331" s="175">
        <v>5100</v>
      </c>
      <c r="G331" s="170"/>
      <c r="H331" s="170"/>
    </row>
    <row r="332" spans="1:8" s="5" customFormat="1" ht="15">
      <c r="A332" s="4"/>
      <c r="B332" s="148" t="s">
        <v>675</v>
      </c>
      <c r="C332" s="170">
        <f t="shared" si="70"/>
        <v>5500</v>
      </c>
      <c r="D332" s="170"/>
      <c r="E332" s="170"/>
      <c r="F332" s="175">
        <v>5500</v>
      </c>
      <c r="G332" s="170"/>
      <c r="H332" s="170"/>
    </row>
    <row r="333" spans="1:8" s="5" customFormat="1" ht="15">
      <c r="A333" s="11" t="s">
        <v>175</v>
      </c>
      <c r="B333" s="11" t="s">
        <v>176</v>
      </c>
      <c r="C333" s="174">
        <f t="shared" si="70"/>
        <v>3560</v>
      </c>
      <c r="D333" s="174">
        <f>SUM(D334:D336)</f>
        <v>0</v>
      </c>
      <c r="E333" s="174">
        <f>SUM(E334:E336)</f>
        <v>0</v>
      </c>
      <c r="F333" s="174">
        <f>SUM(F334:F336)</f>
        <v>3560</v>
      </c>
      <c r="G333" s="174">
        <f>SUM(G334:G336)</f>
        <v>0</v>
      </c>
      <c r="H333" s="174">
        <f>SUM(H334:H336)</f>
        <v>0</v>
      </c>
    </row>
    <row r="334" spans="1:8" s="5" customFormat="1" ht="15">
      <c r="A334" s="4"/>
      <c r="B334" s="148" t="s">
        <v>595</v>
      </c>
      <c r="C334" s="170">
        <f t="shared" si="70"/>
        <v>960</v>
      </c>
      <c r="D334" s="170"/>
      <c r="E334" s="170"/>
      <c r="F334" s="175">
        <v>960</v>
      </c>
      <c r="G334" s="170"/>
      <c r="H334" s="170"/>
    </row>
    <row r="335" spans="1:8" s="5" customFormat="1" ht="15">
      <c r="A335" s="4"/>
      <c r="B335" s="148" t="s">
        <v>596</v>
      </c>
      <c r="C335" s="170">
        <f t="shared" si="70"/>
        <v>1300</v>
      </c>
      <c r="D335" s="170"/>
      <c r="E335" s="170"/>
      <c r="F335" s="175">
        <v>1300</v>
      </c>
      <c r="G335" s="170"/>
      <c r="H335" s="170"/>
    </row>
    <row r="336" spans="1:8" s="5" customFormat="1" ht="15">
      <c r="A336" s="4"/>
      <c r="B336" s="148" t="s">
        <v>675</v>
      </c>
      <c r="C336" s="170">
        <f t="shared" si="70"/>
        <v>1300</v>
      </c>
      <c r="D336" s="170"/>
      <c r="E336" s="170"/>
      <c r="F336" s="175">
        <v>1300</v>
      </c>
      <c r="G336" s="170"/>
      <c r="H336" s="170"/>
    </row>
    <row r="337" spans="1:8" s="5" customFormat="1" ht="15">
      <c r="A337" s="11" t="s">
        <v>177</v>
      </c>
      <c r="B337" s="11" t="s">
        <v>178</v>
      </c>
      <c r="C337" s="174">
        <f t="shared" si="70"/>
        <v>3620</v>
      </c>
      <c r="D337" s="174">
        <f>SUM(D338:D340)</f>
        <v>0</v>
      </c>
      <c r="E337" s="174">
        <f>SUM(E338:E340)</f>
        <v>0</v>
      </c>
      <c r="F337" s="174">
        <f>SUM(F338:F340)</f>
        <v>3380</v>
      </c>
      <c r="G337" s="174">
        <f>SUM(G338:G340)</f>
        <v>240</v>
      </c>
      <c r="H337" s="174">
        <f>SUM(H338:H340)</f>
        <v>0</v>
      </c>
    </row>
    <row r="338" spans="1:8" s="5" customFormat="1" ht="15">
      <c r="A338" s="4"/>
      <c r="B338" s="148" t="s">
        <v>595</v>
      </c>
      <c r="C338" s="170">
        <f t="shared" si="70"/>
        <v>1150</v>
      </c>
      <c r="D338" s="170"/>
      <c r="E338" s="175"/>
      <c r="F338" s="175">
        <f aca="true" t="shared" si="78" ref="F338:G338">F342+F346</f>
        <v>1070</v>
      </c>
      <c r="G338" s="175">
        <f t="shared" si="78"/>
        <v>80</v>
      </c>
      <c r="H338" s="170"/>
    </row>
    <row r="339" spans="1:8" s="5" customFormat="1" ht="15">
      <c r="A339" s="4"/>
      <c r="B339" s="148" t="s">
        <v>596</v>
      </c>
      <c r="C339" s="170">
        <f t="shared" si="70"/>
        <v>1290</v>
      </c>
      <c r="D339" s="170"/>
      <c r="E339" s="175"/>
      <c r="F339" s="175">
        <f aca="true" t="shared" si="79" ref="F339:G339">F343+F347</f>
        <v>1210</v>
      </c>
      <c r="G339" s="175">
        <f t="shared" si="79"/>
        <v>80</v>
      </c>
      <c r="H339" s="170"/>
    </row>
    <row r="340" spans="1:8" s="5" customFormat="1" ht="15">
      <c r="A340" s="4"/>
      <c r="B340" s="148" t="s">
        <v>675</v>
      </c>
      <c r="C340" s="170">
        <f t="shared" si="70"/>
        <v>1180</v>
      </c>
      <c r="D340" s="170"/>
      <c r="E340" s="175"/>
      <c r="F340" s="175">
        <v>1100</v>
      </c>
      <c r="G340" s="175">
        <v>80</v>
      </c>
      <c r="H340" s="170"/>
    </row>
    <row r="341" spans="1:8" s="5" customFormat="1" ht="25.5">
      <c r="A341" s="4" t="s">
        <v>179</v>
      </c>
      <c r="B341" s="26" t="s">
        <v>180</v>
      </c>
      <c r="C341" s="170">
        <f t="shared" si="70"/>
        <v>2330</v>
      </c>
      <c r="D341" s="170">
        <f>SUM(D342:D344)</f>
        <v>0</v>
      </c>
      <c r="E341" s="170">
        <f>SUM(E342:E344)</f>
        <v>0</v>
      </c>
      <c r="F341" s="170">
        <f>SUM(F342:F344)</f>
        <v>2330</v>
      </c>
      <c r="G341" s="170">
        <f>SUM(G342:G344)</f>
        <v>0</v>
      </c>
      <c r="H341" s="170">
        <f>SUM(H342:H344)</f>
        <v>0</v>
      </c>
    </row>
    <row r="342" spans="1:8" s="5" customFormat="1" ht="15">
      <c r="A342" s="4"/>
      <c r="B342" s="148" t="s">
        <v>595</v>
      </c>
      <c r="C342" s="170">
        <f aca="true" t="shared" si="80" ref="C342:C348">SUM(D342:G342)</f>
        <v>670</v>
      </c>
      <c r="D342" s="176"/>
      <c r="E342" s="176"/>
      <c r="F342" s="182">
        <v>670</v>
      </c>
      <c r="G342" s="176"/>
      <c r="H342" s="170"/>
    </row>
    <row r="343" spans="1:8" s="5" customFormat="1" ht="15">
      <c r="A343" s="4"/>
      <c r="B343" s="148" t="s">
        <v>596</v>
      </c>
      <c r="C343" s="170">
        <f t="shared" si="80"/>
        <v>810</v>
      </c>
      <c r="D343" s="176"/>
      <c r="E343" s="176"/>
      <c r="F343" s="182">
        <v>810</v>
      </c>
      <c r="G343" s="176"/>
      <c r="H343" s="170"/>
    </row>
    <row r="344" spans="1:8" s="5" customFormat="1" ht="15">
      <c r="A344" s="4"/>
      <c r="B344" s="148" t="s">
        <v>675</v>
      </c>
      <c r="C344" s="170">
        <f t="shared" si="80"/>
        <v>850</v>
      </c>
      <c r="D344" s="176"/>
      <c r="E344" s="176"/>
      <c r="F344" s="182">
        <v>850</v>
      </c>
      <c r="G344" s="176"/>
      <c r="H344" s="170"/>
    </row>
    <row r="345" spans="1:8" s="5" customFormat="1" ht="25.5">
      <c r="A345" s="4" t="s">
        <v>181</v>
      </c>
      <c r="B345" s="26" t="s">
        <v>182</v>
      </c>
      <c r="C345" s="170">
        <f aca="true" t="shared" si="81" ref="C345">SUM(D345:H345)</f>
        <v>1440</v>
      </c>
      <c r="D345" s="170">
        <f>SUM(D346:D348)</f>
        <v>0</v>
      </c>
      <c r="E345" s="170">
        <f>SUM(E346:E348)</f>
        <v>0</v>
      </c>
      <c r="F345" s="170">
        <f>SUM(F346:F348)</f>
        <v>1200</v>
      </c>
      <c r="G345" s="170">
        <f>SUM(G346:G348)</f>
        <v>240</v>
      </c>
      <c r="H345" s="170">
        <f>SUM(H346:H348)</f>
        <v>0</v>
      </c>
    </row>
    <row r="346" spans="1:8" s="5" customFormat="1" ht="15">
      <c r="A346" s="4"/>
      <c r="B346" s="148" t="s">
        <v>595</v>
      </c>
      <c r="C346" s="170">
        <f t="shared" si="80"/>
        <v>480</v>
      </c>
      <c r="D346" s="176"/>
      <c r="E346" s="176"/>
      <c r="F346" s="182">
        <v>400</v>
      </c>
      <c r="G346" s="176">
        <v>80</v>
      </c>
      <c r="H346" s="170"/>
    </row>
    <row r="347" spans="1:8" s="5" customFormat="1" ht="15">
      <c r="A347" s="4"/>
      <c r="B347" s="148" t="s">
        <v>596</v>
      </c>
      <c r="C347" s="170">
        <f t="shared" si="80"/>
        <v>480</v>
      </c>
      <c r="D347" s="176"/>
      <c r="E347" s="176"/>
      <c r="F347" s="182">
        <v>400</v>
      </c>
      <c r="G347" s="176">
        <v>80</v>
      </c>
      <c r="H347" s="170"/>
    </row>
    <row r="348" spans="1:8" s="5" customFormat="1" ht="15">
      <c r="A348" s="4"/>
      <c r="B348" s="148" t="s">
        <v>675</v>
      </c>
      <c r="C348" s="170">
        <f t="shared" si="80"/>
        <v>480</v>
      </c>
      <c r="D348" s="176"/>
      <c r="E348" s="176"/>
      <c r="F348" s="182">
        <v>400</v>
      </c>
      <c r="G348" s="176">
        <v>80</v>
      </c>
      <c r="H348" s="170"/>
    </row>
    <row r="349" spans="1:8" s="5" customFormat="1" ht="25.5">
      <c r="A349" s="10"/>
      <c r="B349" s="10" t="s">
        <v>183</v>
      </c>
      <c r="C349" s="173">
        <f aca="true" t="shared" si="82" ref="C349:C372">SUM(D349:H349)</f>
        <v>7166.700000000001</v>
      </c>
      <c r="D349" s="173">
        <f>D350+D354+D358+D366</f>
        <v>0</v>
      </c>
      <c r="E349" s="173">
        <f aca="true" t="shared" si="83" ref="E349:H349">E350+E354+E358+E366</f>
        <v>0</v>
      </c>
      <c r="F349" s="173">
        <f t="shared" si="83"/>
        <v>7166.700000000001</v>
      </c>
      <c r="G349" s="173">
        <f t="shared" si="83"/>
        <v>0</v>
      </c>
      <c r="H349" s="173">
        <f t="shared" si="83"/>
        <v>0</v>
      </c>
    </row>
    <row r="350" spans="1:8" s="5" customFormat="1" ht="38.25">
      <c r="A350" s="11" t="s">
        <v>184</v>
      </c>
      <c r="B350" s="11" t="s">
        <v>185</v>
      </c>
      <c r="C350" s="174">
        <f t="shared" si="82"/>
        <v>899.5</v>
      </c>
      <c r="D350" s="174">
        <f>SUM(D351:D353)</f>
        <v>0</v>
      </c>
      <c r="E350" s="174">
        <f>SUM(E351:E353)</f>
        <v>0</v>
      </c>
      <c r="F350" s="174">
        <f>SUM(F351:F353)</f>
        <v>899.5</v>
      </c>
      <c r="G350" s="174">
        <f>SUM(G351:G353)</f>
        <v>0</v>
      </c>
      <c r="H350" s="174">
        <f>SUM(H351:H353)</f>
        <v>0</v>
      </c>
    </row>
    <row r="351" spans="1:8" s="5" customFormat="1" ht="15">
      <c r="A351" s="4"/>
      <c r="B351" s="148" t="s">
        <v>595</v>
      </c>
      <c r="C351" s="170">
        <f t="shared" si="82"/>
        <v>249.5</v>
      </c>
      <c r="D351" s="170"/>
      <c r="E351" s="170"/>
      <c r="F351" s="175">
        <v>249.5</v>
      </c>
      <c r="G351" s="170"/>
      <c r="H351" s="170"/>
    </row>
    <row r="352" spans="1:8" s="5" customFormat="1" ht="15">
      <c r="A352" s="4"/>
      <c r="B352" s="148" t="s">
        <v>596</v>
      </c>
      <c r="C352" s="170">
        <f t="shared" si="82"/>
        <v>300</v>
      </c>
      <c r="D352" s="170"/>
      <c r="E352" s="170"/>
      <c r="F352" s="175">
        <v>300</v>
      </c>
      <c r="G352" s="170"/>
      <c r="H352" s="170"/>
    </row>
    <row r="353" spans="1:8" s="5" customFormat="1" ht="15">
      <c r="A353" s="4"/>
      <c r="B353" s="148" t="s">
        <v>675</v>
      </c>
      <c r="C353" s="170">
        <f t="shared" si="82"/>
        <v>350</v>
      </c>
      <c r="D353" s="170"/>
      <c r="E353" s="170"/>
      <c r="F353" s="175">
        <v>350</v>
      </c>
      <c r="G353" s="170"/>
      <c r="H353" s="170"/>
    </row>
    <row r="354" spans="1:8" s="5" customFormat="1" ht="51">
      <c r="A354" s="11" t="s">
        <v>186</v>
      </c>
      <c r="B354" s="11" t="s">
        <v>187</v>
      </c>
      <c r="C354" s="174">
        <f t="shared" si="82"/>
        <v>553.2</v>
      </c>
      <c r="D354" s="174">
        <f>SUM(D355:D357)</f>
        <v>0</v>
      </c>
      <c r="E354" s="174">
        <f>SUM(E355:E357)</f>
        <v>0</v>
      </c>
      <c r="F354" s="174">
        <f>SUM(F355:F357)</f>
        <v>553.2</v>
      </c>
      <c r="G354" s="174">
        <f>SUM(G355:G357)</f>
        <v>0</v>
      </c>
      <c r="H354" s="174">
        <f>SUM(H355:H357)</f>
        <v>0</v>
      </c>
    </row>
    <row r="355" spans="1:8" s="5" customFormat="1" ht="15">
      <c r="A355" s="4"/>
      <c r="B355" s="148" t="s">
        <v>595</v>
      </c>
      <c r="C355" s="170">
        <f t="shared" si="82"/>
        <v>168.2</v>
      </c>
      <c r="D355" s="170"/>
      <c r="E355" s="170"/>
      <c r="F355" s="175">
        <v>168.2</v>
      </c>
      <c r="G355" s="170"/>
      <c r="H355" s="170"/>
    </row>
    <row r="356" spans="1:8" s="5" customFormat="1" ht="15">
      <c r="A356" s="4"/>
      <c r="B356" s="148" t="s">
        <v>596</v>
      </c>
      <c r="C356" s="170">
        <f t="shared" si="82"/>
        <v>190</v>
      </c>
      <c r="D356" s="170"/>
      <c r="E356" s="170"/>
      <c r="F356" s="175">
        <v>190</v>
      </c>
      <c r="G356" s="170"/>
      <c r="H356" s="170"/>
    </row>
    <row r="357" spans="1:8" s="5" customFormat="1" ht="15">
      <c r="A357" s="4"/>
      <c r="B357" s="148" t="s">
        <v>675</v>
      </c>
      <c r="C357" s="170">
        <f t="shared" si="82"/>
        <v>195</v>
      </c>
      <c r="D357" s="170"/>
      <c r="E357" s="170"/>
      <c r="F357" s="175">
        <v>195</v>
      </c>
      <c r="G357" s="170"/>
      <c r="H357" s="170"/>
    </row>
    <row r="358" spans="1:8" s="5" customFormat="1" ht="38.25">
      <c r="A358" s="11" t="s">
        <v>188</v>
      </c>
      <c r="B358" s="11" t="s">
        <v>189</v>
      </c>
      <c r="C358" s="174">
        <f t="shared" si="82"/>
        <v>791.9000000000001</v>
      </c>
      <c r="D358" s="174">
        <f>SUM(D359:D361)</f>
        <v>0</v>
      </c>
      <c r="E358" s="174">
        <f>SUM(E359:E361)</f>
        <v>0</v>
      </c>
      <c r="F358" s="174">
        <f>SUM(F359:F361)</f>
        <v>791.9000000000001</v>
      </c>
      <c r="G358" s="174">
        <f>SUM(G359:G361)</f>
        <v>0</v>
      </c>
      <c r="H358" s="174">
        <f>SUM(H359:H361)</f>
        <v>0</v>
      </c>
    </row>
    <row r="359" spans="1:8" s="5" customFormat="1" ht="15">
      <c r="A359" s="4"/>
      <c r="B359" s="148" t="s">
        <v>595</v>
      </c>
      <c r="C359" s="170">
        <f t="shared" si="82"/>
        <v>246</v>
      </c>
      <c r="D359" s="175">
        <f aca="true" t="shared" si="84" ref="D359:H361">D363</f>
        <v>0</v>
      </c>
      <c r="E359" s="175">
        <f t="shared" si="84"/>
        <v>0</v>
      </c>
      <c r="F359" s="175">
        <f>F363</f>
        <v>246</v>
      </c>
      <c r="G359" s="175">
        <f aca="true" t="shared" si="85" ref="G359:H359">G363</f>
        <v>0</v>
      </c>
      <c r="H359" s="175">
        <f t="shared" si="85"/>
        <v>0</v>
      </c>
    </row>
    <row r="360" spans="1:8" s="5" customFormat="1" ht="15">
      <c r="A360" s="4"/>
      <c r="B360" s="148" t="s">
        <v>596</v>
      </c>
      <c r="C360" s="170">
        <f t="shared" si="82"/>
        <v>270.6</v>
      </c>
      <c r="D360" s="175">
        <f t="shared" si="84"/>
        <v>0</v>
      </c>
      <c r="E360" s="175">
        <f t="shared" si="84"/>
        <v>0</v>
      </c>
      <c r="F360" s="175">
        <f>F364</f>
        <v>270.6</v>
      </c>
      <c r="G360" s="175">
        <f t="shared" si="84"/>
        <v>0</v>
      </c>
      <c r="H360" s="175">
        <f t="shared" si="84"/>
        <v>0</v>
      </c>
    </row>
    <row r="361" spans="1:8" s="5" customFormat="1" ht="15">
      <c r="A361" s="4"/>
      <c r="B361" s="148" t="s">
        <v>675</v>
      </c>
      <c r="C361" s="170">
        <f t="shared" si="82"/>
        <v>275.3</v>
      </c>
      <c r="D361" s="175">
        <f t="shared" si="84"/>
        <v>0</v>
      </c>
      <c r="E361" s="175">
        <f t="shared" si="84"/>
        <v>0</v>
      </c>
      <c r="F361" s="175">
        <f>F365</f>
        <v>275.3</v>
      </c>
      <c r="G361" s="175">
        <f t="shared" si="84"/>
        <v>0</v>
      </c>
      <c r="H361" s="175">
        <f t="shared" si="84"/>
        <v>0</v>
      </c>
    </row>
    <row r="362" spans="1:8" s="5" customFormat="1" ht="25.5">
      <c r="A362" s="4" t="s">
        <v>190</v>
      </c>
      <c r="B362" s="4" t="s">
        <v>191</v>
      </c>
      <c r="C362" s="170">
        <v>450</v>
      </c>
      <c r="D362" s="170">
        <v>0</v>
      </c>
      <c r="E362" s="170">
        <v>0</v>
      </c>
      <c r="F362" s="170">
        <v>450</v>
      </c>
      <c r="G362" s="170">
        <v>0</v>
      </c>
      <c r="H362" s="170">
        <v>0</v>
      </c>
    </row>
    <row r="363" spans="1:8" s="5" customFormat="1" ht="15">
      <c r="A363" s="4"/>
      <c r="B363" s="148" t="s">
        <v>595</v>
      </c>
      <c r="C363" s="170">
        <f t="shared" si="82"/>
        <v>246</v>
      </c>
      <c r="D363" s="170"/>
      <c r="E363" s="175"/>
      <c r="F363" s="175">
        <v>246</v>
      </c>
      <c r="G363" s="175"/>
      <c r="H363" s="170"/>
    </row>
    <row r="364" spans="1:8" s="5" customFormat="1" ht="15">
      <c r="A364" s="4"/>
      <c r="B364" s="148" t="s">
        <v>596</v>
      </c>
      <c r="C364" s="170">
        <f t="shared" si="82"/>
        <v>270.6</v>
      </c>
      <c r="D364" s="170"/>
      <c r="E364" s="175"/>
      <c r="F364" s="175">
        <v>270.6</v>
      </c>
      <c r="G364" s="175"/>
      <c r="H364" s="170"/>
    </row>
    <row r="365" spans="1:8" s="5" customFormat="1" ht="15">
      <c r="A365" s="4"/>
      <c r="B365" s="148" t="s">
        <v>675</v>
      </c>
      <c r="C365" s="170">
        <f t="shared" si="82"/>
        <v>275.3</v>
      </c>
      <c r="D365" s="170"/>
      <c r="E365" s="175"/>
      <c r="F365" s="175">
        <v>275.3</v>
      </c>
      <c r="G365" s="175"/>
      <c r="H365" s="170"/>
    </row>
    <row r="366" spans="1:8" s="5" customFormat="1" ht="38.25">
      <c r="A366" s="11" t="s">
        <v>192</v>
      </c>
      <c r="B366" s="11" t="s">
        <v>193</v>
      </c>
      <c r="C366" s="174">
        <f t="shared" si="82"/>
        <v>4922.1</v>
      </c>
      <c r="D366" s="174">
        <f>SUM(D367:D369)</f>
        <v>0</v>
      </c>
      <c r="E366" s="174">
        <f>SUM(E367:E369)</f>
        <v>0</v>
      </c>
      <c r="F366" s="174">
        <f>SUM(F367:F369)</f>
        <v>4922.1</v>
      </c>
      <c r="G366" s="174">
        <f>SUM(G367:G369)</f>
        <v>0</v>
      </c>
      <c r="H366" s="174">
        <f>SUM(H367:H369)</f>
        <v>0</v>
      </c>
    </row>
    <row r="367" spans="1:8" s="5" customFormat="1" ht="15">
      <c r="A367" s="4"/>
      <c r="B367" s="148" t="s">
        <v>595</v>
      </c>
      <c r="C367" s="170">
        <f t="shared" si="82"/>
        <v>1492.1</v>
      </c>
      <c r="D367" s="170"/>
      <c r="E367" s="175"/>
      <c r="F367" s="175">
        <v>1492.1</v>
      </c>
      <c r="G367" s="175"/>
      <c r="H367" s="170"/>
    </row>
    <row r="368" spans="1:8" s="5" customFormat="1" ht="15">
      <c r="A368" s="4"/>
      <c r="B368" s="148" t="s">
        <v>596</v>
      </c>
      <c r="C368" s="170">
        <f t="shared" si="82"/>
        <v>1715</v>
      </c>
      <c r="D368" s="170"/>
      <c r="E368" s="175"/>
      <c r="F368" s="175">
        <v>1715</v>
      </c>
      <c r="G368" s="175"/>
      <c r="H368" s="170"/>
    </row>
    <row r="369" spans="1:8" s="5" customFormat="1" ht="15">
      <c r="A369" s="4"/>
      <c r="B369" s="148" t="s">
        <v>675</v>
      </c>
      <c r="C369" s="170">
        <f t="shared" si="82"/>
        <v>1715</v>
      </c>
      <c r="D369" s="170"/>
      <c r="E369" s="175"/>
      <c r="F369" s="175">
        <v>1715</v>
      </c>
      <c r="G369" s="175"/>
      <c r="H369" s="170"/>
    </row>
    <row r="370" spans="1:8" s="5" customFormat="1" ht="51">
      <c r="A370" s="10"/>
      <c r="B370" s="10" t="s">
        <v>194</v>
      </c>
      <c r="C370" s="173">
        <f t="shared" si="82"/>
        <v>7428.0125</v>
      </c>
      <c r="D370" s="173">
        <f>D371+D395</f>
        <v>0</v>
      </c>
      <c r="E370" s="173">
        <f aca="true" t="shared" si="86" ref="E370:H370">E371+E395</f>
        <v>0</v>
      </c>
      <c r="F370" s="173">
        <f t="shared" si="86"/>
        <v>7428.0125</v>
      </c>
      <c r="G370" s="173">
        <f t="shared" si="86"/>
        <v>0</v>
      </c>
      <c r="H370" s="173">
        <f t="shared" si="86"/>
        <v>0</v>
      </c>
    </row>
    <row r="371" spans="1:8" s="5" customFormat="1" ht="51">
      <c r="A371" s="11" t="s">
        <v>195</v>
      </c>
      <c r="B371" s="11" t="s">
        <v>196</v>
      </c>
      <c r="C371" s="174">
        <f t="shared" si="82"/>
        <v>6230</v>
      </c>
      <c r="D371" s="174">
        <f>SUM(D372:D374)</f>
        <v>0</v>
      </c>
      <c r="E371" s="174">
        <f>SUM(E372:E374)</f>
        <v>0</v>
      </c>
      <c r="F371" s="174">
        <f>SUM(F372:F374)</f>
        <v>6230</v>
      </c>
      <c r="G371" s="174">
        <f>SUM(G372:G374)</f>
        <v>0</v>
      </c>
      <c r="H371" s="174">
        <f>SUM(H372:H374)</f>
        <v>0</v>
      </c>
    </row>
    <row r="372" spans="1:8" s="5" customFormat="1" ht="15">
      <c r="A372" s="4"/>
      <c r="B372" s="148" t="s">
        <v>595</v>
      </c>
      <c r="C372" s="170">
        <f t="shared" si="82"/>
        <v>2090</v>
      </c>
      <c r="D372" s="170">
        <f>D376+D380+D384+D388+D392</f>
        <v>0</v>
      </c>
      <c r="E372" s="170">
        <f aca="true" t="shared" si="87" ref="E372:H372">E376+E380+E384+E388+E392</f>
        <v>0</v>
      </c>
      <c r="F372" s="170">
        <f t="shared" si="87"/>
        <v>2090</v>
      </c>
      <c r="G372" s="170">
        <f t="shared" si="87"/>
        <v>0</v>
      </c>
      <c r="H372" s="170">
        <f t="shared" si="87"/>
        <v>0</v>
      </c>
    </row>
    <row r="373" spans="1:8" s="5" customFormat="1" ht="15">
      <c r="A373" s="4"/>
      <c r="B373" s="148" t="s">
        <v>596</v>
      </c>
      <c r="C373" s="170">
        <f aca="true" t="shared" si="88" ref="C373:C424">SUM(D373:H373)</f>
        <v>2320</v>
      </c>
      <c r="D373" s="170">
        <f aca="true" t="shared" si="89" ref="D373:H374">D377+D381+D385+D389+D393</f>
        <v>0</v>
      </c>
      <c r="E373" s="170">
        <f t="shared" si="89"/>
        <v>0</v>
      </c>
      <c r="F373" s="170">
        <f t="shared" si="89"/>
        <v>2320</v>
      </c>
      <c r="G373" s="170">
        <f t="shared" si="89"/>
        <v>0</v>
      </c>
      <c r="H373" s="170">
        <f t="shared" si="89"/>
        <v>0</v>
      </c>
    </row>
    <row r="374" spans="1:8" s="5" customFormat="1" ht="15">
      <c r="A374" s="4"/>
      <c r="B374" s="148" t="s">
        <v>675</v>
      </c>
      <c r="C374" s="170">
        <f t="shared" si="88"/>
        <v>1820</v>
      </c>
      <c r="D374" s="170">
        <f t="shared" si="89"/>
        <v>0</v>
      </c>
      <c r="E374" s="170">
        <f t="shared" si="89"/>
        <v>0</v>
      </c>
      <c r="F374" s="170">
        <f t="shared" si="89"/>
        <v>1820</v>
      </c>
      <c r="G374" s="170">
        <f t="shared" si="89"/>
        <v>0</v>
      </c>
      <c r="H374" s="170">
        <f t="shared" si="89"/>
        <v>0</v>
      </c>
    </row>
    <row r="375" spans="1:8" s="5" customFormat="1" ht="25.5">
      <c r="A375" s="4" t="s">
        <v>197</v>
      </c>
      <c r="B375" s="30" t="s">
        <v>198</v>
      </c>
      <c r="C375" s="170">
        <f t="shared" si="88"/>
        <v>4700</v>
      </c>
      <c r="D375" s="170">
        <f>SUM(D376:D378)</f>
        <v>0</v>
      </c>
      <c r="E375" s="170">
        <f>SUM(E376:E378)</f>
        <v>0</v>
      </c>
      <c r="F375" s="170">
        <f aca="true" t="shared" si="90" ref="F375:H375">SUM(F376:F378)</f>
        <v>4700</v>
      </c>
      <c r="G375" s="170">
        <f t="shared" si="90"/>
        <v>0</v>
      </c>
      <c r="H375" s="170">
        <f t="shared" si="90"/>
        <v>0</v>
      </c>
    </row>
    <row r="376" spans="1:8" s="5" customFormat="1" ht="15">
      <c r="A376" s="4"/>
      <c r="B376" s="148" t="s">
        <v>595</v>
      </c>
      <c r="C376" s="170">
        <f>SUM(D376:G376)</f>
        <v>1700</v>
      </c>
      <c r="D376" s="170"/>
      <c r="E376" s="170"/>
      <c r="F376" s="175">
        <v>1700</v>
      </c>
      <c r="G376" s="170"/>
      <c r="H376" s="170"/>
    </row>
    <row r="377" spans="1:8" s="5" customFormat="1" ht="15">
      <c r="A377" s="4"/>
      <c r="B377" s="148" t="s">
        <v>596</v>
      </c>
      <c r="C377" s="170">
        <f>SUM(D377:G377)</f>
        <v>1900</v>
      </c>
      <c r="D377" s="170"/>
      <c r="E377" s="170"/>
      <c r="F377" s="175">
        <v>1900</v>
      </c>
      <c r="G377" s="170"/>
      <c r="H377" s="170"/>
    </row>
    <row r="378" spans="1:8" s="5" customFormat="1" ht="15">
      <c r="A378" s="4"/>
      <c r="B378" s="148" t="s">
        <v>675</v>
      </c>
      <c r="C378" s="170">
        <f>SUM(D378:G378)</f>
        <v>1100</v>
      </c>
      <c r="D378" s="170"/>
      <c r="E378" s="170"/>
      <c r="F378" s="175">
        <v>1100</v>
      </c>
      <c r="G378" s="170"/>
      <c r="H378" s="170"/>
    </row>
    <row r="379" spans="1:8" s="5" customFormat="1" ht="51">
      <c r="A379" s="4" t="s">
        <v>199</v>
      </c>
      <c r="B379" s="30" t="s">
        <v>200</v>
      </c>
      <c r="C379" s="170">
        <f aca="true" t="shared" si="91" ref="C379">SUM(D379:H379)</f>
        <v>450</v>
      </c>
      <c r="D379" s="170">
        <f>SUM(D380:D382)</f>
        <v>0</v>
      </c>
      <c r="E379" s="170">
        <f>SUM(E380:E382)</f>
        <v>0</v>
      </c>
      <c r="F379" s="170">
        <f>SUM(F380:F382)</f>
        <v>450</v>
      </c>
      <c r="G379" s="170">
        <f>SUM(G380:G382)</f>
        <v>0</v>
      </c>
      <c r="H379" s="170">
        <f>SUM(H380:H382)</f>
        <v>0</v>
      </c>
    </row>
    <row r="380" spans="1:8" s="5" customFormat="1" ht="15">
      <c r="A380" s="4"/>
      <c r="B380" s="148" t="s">
        <v>595</v>
      </c>
      <c r="C380" s="170">
        <f>SUM(D380:G380)</f>
        <v>50</v>
      </c>
      <c r="D380" s="170"/>
      <c r="E380" s="170"/>
      <c r="F380" s="170">
        <v>50</v>
      </c>
      <c r="G380" s="170"/>
      <c r="H380" s="170"/>
    </row>
    <row r="381" spans="1:8" s="5" customFormat="1" ht="15">
      <c r="A381" s="4"/>
      <c r="B381" s="148" t="s">
        <v>596</v>
      </c>
      <c r="C381" s="170">
        <f>SUM(D381:G381)</f>
        <v>50</v>
      </c>
      <c r="D381" s="170"/>
      <c r="E381" s="170"/>
      <c r="F381" s="170">
        <v>50</v>
      </c>
      <c r="G381" s="170"/>
      <c r="H381" s="170"/>
    </row>
    <row r="382" spans="1:8" s="5" customFormat="1" ht="15">
      <c r="A382" s="4"/>
      <c r="B382" s="148" t="s">
        <v>675</v>
      </c>
      <c r="C382" s="170">
        <f>SUM(D382:G382)</f>
        <v>350</v>
      </c>
      <c r="D382" s="170"/>
      <c r="E382" s="170"/>
      <c r="F382" s="170">
        <v>350</v>
      </c>
      <c r="G382" s="170"/>
      <c r="H382" s="170"/>
    </row>
    <row r="383" spans="1:8" s="5" customFormat="1" ht="38.25">
      <c r="A383" s="4" t="s">
        <v>201</v>
      </c>
      <c r="B383" s="30" t="s">
        <v>202</v>
      </c>
      <c r="C383" s="170">
        <f aca="true" t="shared" si="92" ref="C383">SUM(D383:H383)</f>
        <v>300</v>
      </c>
      <c r="D383" s="170">
        <f>SUM(D384:D386)</f>
        <v>0</v>
      </c>
      <c r="E383" s="170">
        <f>SUM(E384:E386)</f>
        <v>0</v>
      </c>
      <c r="F383" s="170">
        <f>SUM(F384:F386)</f>
        <v>300</v>
      </c>
      <c r="G383" s="170">
        <f>SUM(G384:G386)</f>
        <v>0</v>
      </c>
      <c r="H383" s="170">
        <f>SUM(H384:H386)</f>
        <v>0</v>
      </c>
    </row>
    <row r="384" spans="1:8" s="5" customFormat="1" ht="15">
      <c r="A384" s="4"/>
      <c r="B384" s="148" t="s">
        <v>595</v>
      </c>
      <c r="C384" s="170">
        <f>SUM(D384:G384)</f>
        <v>100</v>
      </c>
      <c r="D384" s="170"/>
      <c r="E384" s="170"/>
      <c r="F384" s="170">
        <v>100</v>
      </c>
      <c r="G384" s="170"/>
      <c r="H384" s="170"/>
    </row>
    <row r="385" spans="1:8" s="5" customFormat="1" ht="15">
      <c r="A385" s="4"/>
      <c r="B385" s="148" t="s">
        <v>596</v>
      </c>
      <c r="C385" s="170">
        <f>SUM(D385:G385)</f>
        <v>100</v>
      </c>
      <c r="D385" s="170"/>
      <c r="E385" s="170"/>
      <c r="F385" s="170">
        <v>100</v>
      </c>
      <c r="G385" s="170"/>
      <c r="H385" s="170"/>
    </row>
    <row r="386" spans="1:8" s="5" customFormat="1" ht="15">
      <c r="A386" s="4"/>
      <c r="B386" s="148" t="s">
        <v>675</v>
      </c>
      <c r="C386" s="170">
        <f>SUM(D386:G386)</f>
        <v>100</v>
      </c>
      <c r="D386" s="170"/>
      <c r="E386" s="170"/>
      <c r="F386" s="170">
        <v>100</v>
      </c>
      <c r="G386" s="170"/>
      <c r="H386" s="170"/>
    </row>
    <row r="387" spans="1:8" s="5" customFormat="1" ht="25.5">
      <c r="A387" s="4" t="s">
        <v>203</v>
      </c>
      <c r="B387" s="30" t="s">
        <v>204</v>
      </c>
      <c r="C387" s="170">
        <f aca="true" t="shared" si="93" ref="C387">SUM(D387:H387)</f>
        <v>360</v>
      </c>
      <c r="D387" s="170">
        <f>SUM(D388:D390)</f>
        <v>0</v>
      </c>
      <c r="E387" s="170">
        <f>SUM(E388:E390)</f>
        <v>0</v>
      </c>
      <c r="F387" s="170">
        <f>SUM(F388:F390)</f>
        <v>360</v>
      </c>
      <c r="G387" s="170">
        <f>SUM(G388:G390)</f>
        <v>0</v>
      </c>
      <c r="H387" s="170">
        <f>SUM(H388:H390)</f>
        <v>0</v>
      </c>
    </row>
    <row r="388" spans="1:8" s="5" customFormat="1" ht="15">
      <c r="A388" s="4"/>
      <c r="B388" s="148" t="s">
        <v>595</v>
      </c>
      <c r="C388" s="170">
        <f>SUM(D388:G388)</f>
        <v>120</v>
      </c>
      <c r="D388" s="170"/>
      <c r="E388" s="170"/>
      <c r="F388" s="170">
        <v>120</v>
      </c>
      <c r="G388" s="170"/>
      <c r="H388" s="170"/>
    </row>
    <row r="389" spans="1:8" s="5" customFormat="1" ht="15">
      <c r="A389" s="4"/>
      <c r="B389" s="148" t="s">
        <v>596</v>
      </c>
      <c r="C389" s="170">
        <f>SUM(D389:G389)</f>
        <v>120</v>
      </c>
      <c r="D389" s="170"/>
      <c r="E389" s="170"/>
      <c r="F389" s="170">
        <v>120</v>
      </c>
      <c r="G389" s="170"/>
      <c r="H389" s="170"/>
    </row>
    <row r="390" spans="1:8" s="5" customFormat="1" ht="15">
      <c r="A390" s="4"/>
      <c r="B390" s="148" t="s">
        <v>675</v>
      </c>
      <c r="C390" s="170">
        <f>SUM(D390:G390)</f>
        <v>120</v>
      </c>
      <c r="D390" s="170"/>
      <c r="E390" s="170"/>
      <c r="F390" s="170">
        <v>120</v>
      </c>
      <c r="G390" s="170"/>
      <c r="H390" s="170"/>
    </row>
    <row r="391" spans="1:8" s="5" customFormat="1" ht="38.25">
      <c r="A391" s="4" t="s">
        <v>205</v>
      </c>
      <c r="B391" s="31" t="s">
        <v>206</v>
      </c>
      <c r="C391" s="170">
        <f aca="true" t="shared" si="94" ref="C391">SUM(D391:H391)</f>
        <v>420</v>
      </c>
      <c r="D391" s="170">
        <f>SUM(D392:D394)</f>
        <v>0</v>
      </c>
      <c r="E391" s="170">
        <f>SUM(E392:E394)</f>
        <v>0</v>
      </c>
      <c r="F391" s="170">
        <f>SUM(F392:F394)</f>
        <v>420</v>
      </c>
      <c r="G391" s="170">
        <f>SUM(G392:G394)</f>
        <v>0</v>
      </c>
      <c r="H391" s="170">
        <f>SUM(H392:H394)</f>
        <v>0</v>
      </c>
    </row>
    <row r="392" spans="1:8" s="5" customFormat="1" ht="15">
      <c r="A392" s="4"/>
      <c r="B392" s="148" t="s">
        <v>595</v>
      </c>
      <c r="C392" s="170">
        <f>SUM(D392:G392)</f>
        <v>120</v>
      </c>
      <c r="D392" s="170"/>
      <c r="E392" s="170"/>
      <c r="F392" s="170">
        <v>120</v>
      </c>
      <c r="G392" s="170"/>
      <c r="H392" s="170"/>
    </row>
    <row r="393" spans="1:8" s="5" customFormat="1" ht="15">
      <c r="A393" s="4"/>
      <c r="B393" s="148" t="s">
        <v>596</v>
      </c>
      <c r="C393" s="170">
        <f>SUM(D393:G393)</f>
        <v>150</v>
      </c>
      <c r="D393" s="170"/>
      <c r="E393" s="170"/>
      <c r="F393" s="170">
        <v>150</v>
      </c>
      <c r="G393" s="170"/>
      <c r="H393" s="170"/>
    </row>
    <row r="394" spans="1:8" s="5" customFormat="1" ht="15">
      <c r="A394" s="4"/>
      <c r="B394" s="148" t="s">
        <v>675</v>
      </c>
      <c r="C394" s="170">
        <f>SUM(D394:G394)</f>
        <v>150</v>
      </c>
      <c r="D394" s="170"/>
      <c r="E394" s="170"/>
      <c r="F394" s="170">
        <v>150</v>
      </c>
      <c r="G394" s="170"/>
      <c r="H394" s="170"/>
    </row>
    <row r="395" spans="1:8" s="5" customFormat="1" ht="76.5">
      <c r="A395" s="11" t="s">
        <v>207</v>
      </c>
      <c r="B395" s="11" t="s">
        <v>208</v>
      </c>
      <c r="C395" s="174">
        <f aca="true" t="shared" si="95" ref="C395">SUM(D395:H395)</f>
        <v>1198.0124999999998</v>
      </c>
      <c r="D395" s="174">
        <f>SUM(D396:D398)</f>
        <v>0</v>
      </c>
      <c r="E395" s="174">
        <f>SUM(E396:E398)</f>
        <v>0</v>
      </c>
      <c r="F395" s="174">
        <f>SUM(F396:F398)</f>
        <v>1198.0124999999998</v>
      </c>
      <c r="G395" s="174">
        <f>SUM(G396:G398)</f>
        <v>0</v>
      </c>
      <c r="H395" s="174">
        <f>SUM(H396:H398)</f>
        <v>0</v>
      </c>
    </row>
    <row r="396" spans="1:8" s="5" customFormat="1" ht="15">
      <c r="A396" s="4"/>
      <c r="B396" s="148" t="s">
        <v>595</v>
      </c>
      <c r="C396" s="170">
        <f t="shared" si="88"/>
        <v>345</v>
      </c>
      <c r="D396" s="170">
        <f>D400+D404+D408</f>
        <v>0</v>
      </c>
      <c r="E396" s="170">
        <f aca="true" t="shared" si="96" ref="E396:H396">E400+E404+E408</f>
        <v>0</v>
      </c>
      <c r="F396" s="176">
        <f t="shared" si="96"/>
        <v>345</v>
      </c>
      <c r="G396" s="170">
        <f t="shared" si="96"/>
        <v>0</v>
      </c>
      <c r="H396" s="170">
        <f t="shared" si="96"/>
        <v>0</v>
      </c>
    </row>
    <row r="397" spans="1:8" s="5" customFormat="1" ht="15">
      <c r="A397" s="4"/>
      <c r="B397" s="148" t="s">
        <v>596</v>
      </c>
      <c r="C397" s="170">
        <f t="shared" si="88"/>
        <v>396.75</v>
      </c>
      <c r="D397" s="170">
        <f aca="true" t="shared" si="97" ref="D397:H398">D401+D405+D409</f>
        <v>0</v>
      </c>
      <c r="E397" s="170">
        <f t="shared" si="97"/>
        <v>0</v>
      </c>
      <c r="F397" s="170">
        <f t="shared" si="97"/>
        <v>396.75</v>
      </c>
      <c r="G397" s="170">
        <f t="shared" si="97"/>
        <v>0</v>
      </c>
      <c r="H397" s="170">
        <f t="shared" si="97"/>
        <v>0</v>
      </c>
    </row>
    <row r="398" spans="1:8" s="5" customFormat="1" ht="15">
      <c r="A398" s="4"/>
      <c r="B398" s="148" t="s">
        <v>675</v>
      </c>
      <c r="C398" s="170">
        <f t="shared" si="88"/>
        <v>456.26249999999993</v>
      </c>
      <c r="D398" s="170">
        <f t="shared" si="97"/>
        <v>0</v>
      </c>
      <c r="E398" s="170">
        <f t="shared" si="97"/>
        <v>0</v>
      </c>
      <c r="F398" s="170">
        <f t="shared" si="97"/>
        <v>456.26249999999993</v>
      </c>
      <c r="G398" s="170">
        <f t="shared" si="97"/>
        <v>0</v>
      </c>
      <c r="H398" s="170">
        <f t="shared" si="97"/>
        <v>0</v>
      </c>
    </row>
    <row r="399" spans="1:8" s="5" customFormat="1" ht="15">
      <c r="A399" s="4" t="s">
        <v>209</v>
      </c>
      <c r="B399" s="30" t="s">
        <v>210</v>
      </c>
      <c r="C399" s="170">
        <f t="shared" si="88"/>
        <v>0</v>
      </c>
      <c r="D399" s="170">
        <f>SUM(D400:D402)</f>
        <v>0</v>
      </c>
      <c r="E399" s="170">
        <f>SUM(E400:E402)</f>
        <v>0</v>
      </c>
      <c r="F399" s="170">
        <f>SUM(F400:F402)</f>
        <v>0</v>
      </c>
      <c r="G399" s="170">
        <f>SUM(G400:G402)</f>
        <v>0</v>
      </c>
      <c r="H399" s="170">
        <f>SUM(H400:H402)</f>
        <v>0</v>
      </c>
    </row>
    <row r="400" spans="1:8" s="5" customFormat="1" ht="15">
      <c r="A400" s="4"/>
      <c r="B400" s="148" t="s">
        <v>595</v>
      </c>
      <c r="C400" s="170">
        <f>SUM(D400:G400)</f>
        <v>0</v>
      </c>
      <c r="D400" s="170"/>
      <c r="E400" s="170"/>
      <c r="F400" s="175"/>
      <c r="G400" s="170"/>
      <c r="H400" s="170"/>
    </row>
    <row r="401" spans="1:8" s="5" customFormat="1" ht="15">
      <c r="A401" s="4"/>
      <c r="B401" s="148" t="s">
        <v>596</v>
      </c>
      <c r="C401" s="170">
        <f>SUM(D401:G401)</f>
        <v>0</v>
      </c>
      <c r="D401" s="170"/>
      <c r="E401" s="170"/>
      <c r="F401" s="175">
        <f>F400*1.15</f>
        <v>0</v>
      </c>
      <c r="G401" s="170"/>
      <c r="H401" s="170"/>
    </row>
    <row r="402" spans="1:8" s="5" customFormat="1" ht="15">
      <c r="A402" s="4"/>
      <c r="B402" s="148" t="s">
        <v>675</v>
      </c>
      <c r="C402" s="170">
        <f>SUM(D402:G402)</f>
        <v>0</v>
      </c>
      <c r="D402" s="170"/>
      <c r="E402" s="170"/>
      <c r="F402" s="175">
        <f>F401*1.15</f>
        <v>0</v>
      </c>
      <c r="G402" s="170"/>
      <c r="H402" s="170"/>
    </row>
    <row r="403" spans="1:8" s="5" customFormat="1" ht="15">
      <c r="A403" s="32" t="s">
        <v>211</v>
      </c>
      <c r="B403" s="33" t="s">
        <v>212</v>
      </c>
      <c r="C403" s="170">
        <f aca="true" t="shared" si="98" ref="C403">SUM(D403:H403)</f>
        <v>998.34375</v>
      </c>
      <c r="D403" s="170">
        <f>SUM(D404:D406)</f>
        <v>0</v>
      </c>
      <c r="E403" s="170">
        <f>SUM(E404:E406)</f>
        <v>0</v>
      </c>
      <c r="F403" s="170">
        <f>SUM(F404:F406)</f>
        <v>998.34375</v>
      </c>
      <c r="G403" s="170">
        <f>SUM(G404:G406)</f>
        <v>0</v>
      </c>
      <c r="H403" s="170">
        <f>SUM(H404:H406)</f>
        <v>0</v>
      </c>
    </row>
    <row r="404" spans="1:8" s="5" customFormat="1" ht="15">
      <c r="A404" s="4"/>
      <c r="B404" s="148" t="s">
        <v>595</v>
      </c>
      <c r="C404" s="170">
        <f>SUM(D404:G404)</f>
        <v>287.5</v>
      </c>
      <c r="D404" s="170"/>
      <c r="E404" s="170"/>
      <c r="F404" s="175">
        <v>287.5</v>
      </c>
      <c r="G404" s="170"/>
      <c r="H404" s="170"/>
    </row>
    <row r="405" spans="1:8" s="5" customFormat="1" ht="15">
      <c r="A405" s="4"/>
      <c r="B405" s="148" t="s">
        <v>596</v>
      </c>
      <c r="C405" s="170">
        <f>SUM(D405:G405)</f>
        <v>330.625</v>
      </c>
      <c r="D405" s="170"/>
      <c r="E405" s="170"/>
      <c r="F405" s="175">
        <v>330.625</v>
      </c>
      <c r="G405" s="170"/>
      <c r="H405" s="170"/>
    </row>
    <row r="406" spans="1:8" s="5" customFormat="1" ht="15">
      <c r="A406" s="4"/>
      <c r="B406" s="148" t="s">
        <v>675</v>
      </c>
      <c r="C406" s="170">
        <f>SUM(D406:G406)</f>
        <v>380.21874999999994</v>
      </c>
      <c r="D406" s="170"/>
      <c r="E406" s="170"/>
      <c r="F406" s="175">
        <f>F405*1.15</f>
        <v>380.21874999999994</v>
      </c>
      <c r="G406" s="170"/>
      <c r="H406" s="170"/>
    </row>
    <row r="407" spans="1:8" s="34" customFormat="1" ht="25.5">
      <c r="A407" s="32" t="s">
        <v>213</v>
      </c>
      <c r="B407" s="31" t="s">
        <v>214</v>
      </c>
      <c r="C407" s="170">
        <f aca="true" t="shared" si="99" ref="C407">SUM(D407:H407)</f>
        <v>199.66874999999993</v>
      </c>
      <c r="D407" s="170">
        <f>SUM(D408:D410)</f>
        <v>0</v>
      </c>
      <c r="E407" s="170">
        <f>SUM(E408:E410)</f>
        <v>0</v>
      </c>
      <c r="F407" s="170">
        <f>SUM(F408:F410)</f>
        <v>199.66874999999993</v>
      </c>
      <c r="G407" s="170">
        <f>SUM(G408:G410)</f>
        <v>0</v>
      </c>
      <c r="H407" s="170">
        <f>SUM(H408:H410)</f>
        <v>0</v>
      </c>
    </row>
    <row r="408" spans="1:8" s="5" customFormat="1" ht="15">
      <c r="A408" s="4"/>
      <c r="B408" s="148" t="s">
        <v>595</v>
      </c>
      <c r="C408" s="170">
        <f>SUM(D408:G408)</f>
        <v>57.49999999999999</v>
      </c>
      <c r="D408" s="170"/>
      <c r="E408" s="170"/>
      <c r="F408" s="175">
        <v>57.49999999999999</v>
      </c>
      <c r="G408" s="170"/>
      <c r="H408" s="170"/>
    </row>
    <row r="409" spans="1:8" s="5" customFormat="1" ht="15">
      <c r="A409" s="4"/>
      <c r="B409" s="148" t="s">
        <v>596</v>
      </c>
      <c r="C409" s="170">
        <f>SUM(D409:G409)</f>
        <v>66.12499999999999</v>
      </c>
      <c r="D409" s="170"/>
      <c r="E409" s="170"/>
      <c r="F409" s="175">
        <v>66.12499999999999</v>
      </c>
      <c r="G409" s="170"/>
      <c r="H409" s="170"/>
    </row>
    <row r="410" spans="1:8" s="5" customFormat="1" ht="15">
      <c r="A410" s="4"/>
      <c r="B410" s="148" t="s">
        <v>675</v>
      </c>
      <c r="C410" s="170">
        <f>SUM(D410:G410)</f>
        <v>76.04374999999997</v>
      </c>
      <c r="D410" s="170"/>
      <c r="E410" s="170"/>
      <c r="F410" s="175">
        <f>F409*1.15</f>
        <v>76.04374999999997</v>
      </c>
      <c r="G410" s="170"/>
      <c r="H410" s="170"/>
    </row>
    <row r="411" spans="1:8" s="5" customFormat="1" ht="38.25">
      <c r="A411" s="10"/>
      <c r="B411" s="10" t="s">
        <v>215</v>
      </c>
      <c r="C411" s="173">
        <f t="shared" si="88"/>
        <v>3084</v>
      </c>
      <c r="D411" s="173">
        <f>D412+D416</f>
        <v>0</v>
      </c>
      <c r="E411" s="173">
        <f aca="true" t="shared" si="100" ref="E411:H411">E412+E416</f>
        <v>0</v>
      </c>
      <c r="F411" s="173">
        <f t="shared" si="100"/>
        <v>2484</v>
      </c>
      <c r="G411" s="173">
        <f t="shared" si="100"/>
        <v>600</v>
      </c>
      <c r="H411" s="173">
        <f t="shared" si="100"/>
        <v>0</v>
      </c>
    </row>
    <row r="412" spans="1:8" s="5" customFormat="1" ht="51">
      <c r="A412" s="11" t="s">
        <v>216</v>
      </c>
      <c r="B412" s="11" t="s">
        <v>217</v>
      </c>
      <c r="C412" s="174">
        <f t="shared" si="88"/>
        <v>1584</v>
      </c>
      <c r="D412" s="174">
        <f>SUM(D413:D415)</f>
        <v>0</v>
      </c>
      <c r="E412" s="174">
        <f>SUM(E413:E415)</f>
        <v>0</v>
      </c>
      <c r="F412" s="174">
        <f>SUM(F413:F415)</f>
        <v>984</v>
      </c>
      <c r="G412" s="174">
        <f>SUM(G413:G415)</f>
        <v>600</v>
      </c>
      <c r="H412" s="174">
        <f>SUM(H413:H415)</f>
        <v>0</v>
      </c>
    </row>
    <row r="413" spans="1:8" s="5" customFormat="1" ht="15">
      <c r="A413" s="4"/>
      <c r="B413" s="148" t="s">
        <v>595</v>
      </c>
      <c r="C413" s="170">
        <f t="shared" si="88"/>
        <v>484</v>
      </c>
      <c r="D413" s="170"/>
      <c r="E413" s="175"/>
      <c r="F413" s="175">
        <v>284</v>
      </c>
      <c r="G413" s="175">
        <v>200</v>
      </c>
      <c r="H413" s="170"/>
    </row>
    <row r="414" spans="1:8" s="5" customFormat="1" ht="15">
      <c r="A414" s="4"/>
      <c r="B414" s="148" t="s">
        <v>596</v>
      </c>
      <c r="C414" s="170">
        <f t="shared" si="88"/>
        <v>550</v>
      </c>
      <c r="D414" s="170"/>
      <c r="E414" s="175"/>
      <c r="F414" s="175">
        <v>350</v>
      </c>
      <c r="G414" s="175">
        <v>200</v>
      </c>
      <c r="H414" s="170"/>
    </row>
    <row r="415" spans="1:8" s="5" customFormat="1" ht="15">
      <c r="A415" s="4"/>
      <c r="B415" s="148" t="s">
        <v>675</v>
      </c>
      <c r="C415" s="170">
        <f t="shared" si="88"/>
        <v>550</v>
      </c>
      <c r="D415" s="170"/>
      <c r="E415" s="175"/>
      <c r="F415" s="175">
        <v>350</v>
      </c>
      <c r="G415" s="175">
        <v>200</v>
      </c>
      <c r="H415" s="170"/>
    </row>
    <row r="416" spans="1:8" s="5" customFormat="1" ht="25.5">
      <c r="A416" s="11" t="s">
        <v>218</v>
      </c>
      <c r="B416" s="11" t="s">
        <v>219</v>
      </c>
      <c r="C416" s="174">
        <v>1500</v>
      </c>
      <c r="D416" s="174">
        <v>0</v>
      </c>
      <c r="E416" s="174">
        <v>0</v>
      </c>
      <c r="F416" s="174">
        <v>1500</v>
      </c>
      <c r="G416" s="174">
        <v>0</v>
      </c>
      <c r="H416" s="174">
        <v>0</v>
      </c>
    </row>
    <row r="417" spans="1:8" s="5" customFormat="1" ht="15">
      <c r="A417" s="4"/>
      <c r="B417" s="148" t="s">
        <v>595</v>
      </c>
      <c r="C417" s="170">
        <v>500</v>
      </c>
      <c r="D417" s="170"/>
      <c r="E417" s="175"/>
      <c r="F417" s="175">
        <v>500</v>
      </c>
      <c r="G417" s="175"/>
      <c r="H417" s="170"/>
    </row>
    <row r="418" spans="1:8" s="5" customFormat="1" ht="15">
      <c r="A418" s="4"/>
      <c r="B418" s="148" t="s">
        <v>596</v>
      </c>
      <c r="C418" s="170">
        <v>500</v>
      </c>
      <c r="D418" s="170"/>
      <c r="E418" s="175"/>
      <c r="F418" s="175">
        <v>500</v>
      </c>
      <c r="G418" s="175"/>
      <c r="H418" s="170"/>
    </row>
    <row r="419" spans="1:8" s="5" customFormat="1" ht="15">
      <c r="A419" s="4"/>
      <c r="B419" s="148" t="s">
        <v>675</v>
      </c>
      <c r="C419" s="170">
        <v>500</v>
      </c>
      <c r="D419" s="170"/>
      <c r="E419" s="175"/>
      <c r="F419" s="175">
        <v>500</v>
      </c>
      <c r="G419" s="175"/>
      <c r="H419" s="170"/>
    </row>
    <row r="420" spans="1:8" s="5" customFormat="1" ht="25.5">
      <c r="A420" s="10"/>
      <c r="B420" s="10" t="s">
        <v>220</v>
      </c>
      <c r="C420" s="173">
        <f t="shared" si="88"/>
        <v>1863.6</v>
      </c>
      <c r="D420" s="173">
        <f>D421+D429</f>
        <v>0</v>
      </c>
      <c r="E420" s="173">
        <f aca="true" t="shared" si="101" ref="E420:H420">E421+E429</f>
        <v>0</v>
      </c>
      <c r="F420" s="173">
        <f t="shared" si="101"/>
        <v>1863.6</v>
      </c>
      <c r="G420" s="173">
        <f t="shared" si="101"/>
        <v>0</v>
      </c>
      <c r="H420" s="173">
        <f t="shared" si="101"/>
        <v>0</v>
      </c>
    </row>
    <row r="421" spans="1:8" s="5" customFormat="1" ht="63.75">
      <c r="A421" s="11" t="s">
        <v>221</v>
      </c>
      <c r="B421" s="11" t="s">
        <v>222</v>
      </c>
      <c r="C421" s="174">
        <f t="shared" si="88"/>
        <v>913.6</v>
      </c>
      <c r="D421" s="174">
        <f>SUM(D422:D424)</f>
        <v>0</v>
      </c>
      <c r="E421" s="174">
        <f>SUM(E422:E424)</f>
        <v>0</v>
      </c>
      <c r="F421" s="174">
        <f>SUM(F422:F424)</f>
        <v>913.6</v>
      </c>
      <c r="G421" s="174">
        <f>SUM(G422:G424)</f>
        <v>0</v>
      </c>
      <c r="H421" s="174">
        <f>SUM(H422:H424)</f>
        <v>0</v>
      </c>
    </row>
    <row r="422" spans="1:8" s="5" customFormat="1" ht="15">
      <c r="A422" s="4"/>
      <c r="B422" s="148" t="s">
        <v>595</v>
      </c>
      <c r="C422" s="170">
        <f t="shared" si="88"/>
        <v>273.6</v>
      </c>
      <c r="D422" s="170">
        <f>D426+D430</f>
        <v>0</v>
      </c>
      <c r="E422" s="170">
        <f aca="true" t="shared" si="102" ref="E422:H422">E426+E430</f>
        <v>0</v>
      </c>
      <c r="F422" s="170">
        <f>F426</f>
        <v>273.6</v>
      </c>
      <c r="G422" s="170">
        <f t="shared" si="102"/>
        <v>0</v>
      </c>
      <c r="H422" s="170">
        <f t="shared" si="102"/>
        <v>0</v>
      </c>
    </row>
    <row r="423" spans="1:8" s="5" customFormat="1" ht="15">
      <c r="A423" s="4"/>
      <c r="B423" s="148" t="s">
        <v>596</v>
      </c>
      <c r="C423" s="170">
        <f t="shared" si="88"/>
        <v>320</v>
      </c>
      <c r="D423" s="170">
        <f aca="true" t="shared" si="103" ref="D423:H424">D427+D431</f>
        <v>0</v>
      </c>
      <c r="E423" s="170">
        <f t="shared" si="103"/>
        <v>0</v>
      </c>
      <c r="F423" s="170">
        <f aca="true" t="shared" si="104" ref="F423:F424">F427</f>
        <v>320</v>
      </c>
      <c r="G423" s="170">
        <f t="shared" si="103"/>
        <v>0</v>
      </c>
      <c r="H423" s="170">
        <f t="shared" si="103"/>
        <v>0</v>
      </c>
    </row>
    <row r="424" spans="1:8" s="5" customFormat="1" ht="15">
      <c r="A424" s="4"/>
      <c r="B424" s="148" t="s">
        <v>675</v>
      </c>
      <c r="C424" s="170">
        <f t="shared" si="88"/>
        <v>320</v>
      </c>
      <c r="D424" s="170">
        <f t="shared" si="103"/>
        <v>0</v>
      </c>
      <c r="E424" s="170">
        <f t="shared" si="103"/>
        <v>0</v>
      </c>
      <c r="F424" s="170">
        <f t="shared" si="104"/>
        <v>320</v>
      </c>
      <c r="G424" s="170">
        <f t="shared" si="103"/>
        <v>0</v>
      </c>
      <c r="H424" s="170">
        <f t="shared" si="103"/>
        <v>0</v>
      </c>
    </row>
    <row r="425" spans="1:8" s="5" customFormat="1" ht="25.5">
      <c r="A425" s="4" t="s">
        <v>223</v>
      </c>
      <c r="B425" s="4" t="s">
        <v>224</v>
      </c>
      <c r="C425" s="170">
        <f aca="true" t="shared" si="105" ref="C425:C441">SUM(D425:H425)</f>
        <v>913.6</v>
      </c>
      <c r="D425" s="170">
        <f>SUM(D426:D428)</f>
        <v>0</v>
      </c>
      <c r="E425" s="170">
        <f>SUM(E426:E428)</f>
        <v>0</v>
      </c>
      <c r="F425" s="170">
        <f>SUM(F426:F428)</f>
        <v>913.6</v>
      </c>
      <c r="G425" s="170">
        <f>SUM(G426:G428)</f>
        <v>0</v>
      </c>
      <c r="H425" s="170">
        <f>SUM(H426:H428)</f>
        <v>0</v>
      </c>
    </row>
    <row r="426" spans="1:8" s="5" customFormat="1" ht="15">
      <c r="A426" s="4"/>
      <c r="B426" s="148" t="s">
        <v>595</v>
      </c>
      <c r="C426" s="170">
        <f t="shared" si="105"/>
        <v>273.6</v>
      </c>
      <c r="D426" s="170"/>
      <c r="E426" s="175"/>
      <c r="F426" s="175">
        <v>273.6</v>
      </c>
      <c r="G426" s="175"/>
      <c r="H426" s="170"/>
    </row>
    <row r="427" spans="1:8" s="5" customFormat="1" ht="15">
      <c r="A427" s="4"/>
      <c r="B427" s="148" t="s">
        <v>596</v>
      </c>
      <c r="C427" s="170">
        <f t="shared" si="105"/>
        <v>320</v>
      </c>
      <c r="D427" s="170"/>
      <c r="E427" s="175"/>
      <c r="F427" s="175">
        <v>320</v>
      </c>
      <c r="G427" s="175"/>
      <c r="H427" s="170"/>
    </row>
    <row r="428" spans="1:8" s="5" customFormat="1" ht="15">
      <c r="A428" s="4"/>
      <c r="B428" s="148" t="s">
        <v>675</v>
      </c>
      <c r="C428" s="170">
        <f t="shared" si="105"/>
        <v>320</v>
      </c>
      <c r="D428" s="170"/>
      <c r="E428" s="175"/>
      <c r="F428" s="175">
        <v>320</v>
      </c>
      <c r="G428" s="175"/>
      <c r="H428" s="170"/>
    </row>
    <row r="429" spans="1:8" s="5" customFormat="1" ht="25.5">
      <c r="A429" s="11" t="s">
        <v>225</v>
      </c>
      <c r="B429" s="11" t="s">
        <v>226</v>
      </c>
      <c r="C429" s="174">
        <f t="shared" si="105"/>
        <v>950</v>
      </c>
      <c r="D429" s="174">
        <f>SUM(D430:D432)</f>
        <v>0</v>
      </c>
      <c r="E429" s="174">
        <f>SUM(E430:E432)</f>
        <v>0</v>
      </c>
      <c r="F429" s="174">
        <f>SUM(F430:F432)</f>
        <v>950</v>
      </c>
      <c r="G429" s="174">
        <f>SUM(G430:G432)</f>
        <v>0</v>
      </c>
      <c r="H429" s="174">
        <f>SUM(H430:H432)</f>
        <v>0</v>
      </c>
    </row>
    <row r="430" spans="1:8" s="5" customFormat="1" ht="15">
      <c r="A430" s="4"/>
      <c r="B430" s="148" t="s">
        <v>595</v>
      </c>
      <c r="C430" s="170">
        <f t="shared" si="105"/>
        <v>290</v>
      </c>
      <c r="D430" s="170"/>
      <c r="E430" s="175"/>
      <c r="F430" s="175">
        <v>290</v>
      </c>
      <c r="G430" s="175"/>
      <c r="H430" s="170"/>
    </row>
    <row r="431" spans="1:8" s="5" customFormat="1" ht="15">
      <c r="A431" s="4"/>
      <c r="B431" s="148" t="s">
        <v>596</v>
      </c>
      <c r="C431" s="170">
        <f t="shared" si="105"/>
        <v>330</v>
      </c>
      <c r="D431" s="170"/>
      <c r="E431" s="175"/>
      <c r="F431" s="175">
        <v>330</v>
      </c>
      <c r="G431" s="175"/>
      <c r="H431" s="170"/>
    </row>
    <row r="432" spans="1:8" s="5" customFormat="1" ht="15">
      <c r="A432" s="4"/>
      <c r="B432" s="148" t="s">
        <v>675</v>
      </c>
      <c r="C432" s="170">
        <f t="shared" si="105"/>
        <v>330</v>
      </c>
      <c r="D432" s="170"/>
      <c r="E432" s="175"/>
      <c r="F432" s="175">
        <v>330</v>
      </c>
      <c r="G432" s="175"/>
      <c r="H432" s="170"/>
    </row>
    <row r="433" spans="1:8" s="5" customFormat="1" ht="15">
      <c r="A433" s="199"/>
      <c r="B433" s="199" t="s">
        <v>227</v>
      </c>
      <c r="C433" s="179">
        <f t="shared" si="105"/>
        <v>2997290</v>
      </c>
      <c r="D433" s="200">
        <f>SUM(D434:D436)</f>
        <v>0</v>
      </c>
      <c r="E433" s="200">
        <f>SUM(E434:E436)</f>
        <v>0</v>
      </c>
      <c r="F433" s="200">
        <f>SUM(F434:F436)</f>
        <v>2997290</v>
      </c>
      <c r="G433" s="200">
        <f>SUM(G434:G436)</f>
        <v>0</v>
      </c>
      <c r="H433" s="200">
        <f>SUM(H434:H436)</f>
        <v>0</v>
      </c>
    </row>
    <row r="434" spans="1:8" s="5" customFormat="1" ht="15">
      <c r="A434" s="12"/>
      <c r="B434" s="148" t="s">
        <v>595</v>
      </c>
      <c r="C434" s="177">
        <f t="shared" si="105"/>
        <v>863200</v>
      </c>
      <c r="D434" s="178">
        <f aca="true" t="shared" si="106" ref="D434:F434">SUM(D439)</f>
        <v>0</v>
      </c>
      <c r="E434" s="178">
        <f t="shared" si="106"/>
        <v>0</v>
      </c>
      <c r="F434" s="177">
        <f t="shared" si="106"/>
        <v>863200</v>
      </c>
      <c r="G434" s="178">
        <f aca="true" t="shared" si="107" ref="G434:H434">SUM(G439)</f>
        <v>0</v>
      </c>
      <c r="H434" s="178">
        <f t="shared" si="107"/>
        <v>0</v>
      </c>
    </row>
    <row r="435" spans="1:8" s="5" customFormat="1" ht="15">
      <c r="A435" s="12"/>
      <c r="B435" s="148" t="s">
        <v>596</v>
      </c>
      <c r="C435" s="177">
        <f t="shared" si="105"/>
        <v>992600</v>
      </c>
      <c r="D435" s="178">
        <f aca="true" t="shared" si="108" ref="D435:H436">SUM(D440)</f>
        <v>0</v>
      </c>
      <c r="E435" s="178">
        <f t="shared" si="108"/>
        <v>0</v>
      </c>
      <c r="F435" s="178">
        <f t="shared" si="108"/>
        <v>992600</v>
      </c>
      <c r="G435" s="178">
        <f t="shared" si="108"/>
        <v>0</v>
      </c>
      <c r="H435" s="178">
        <f t="shared" si="108"/>
        <v>0</v>
      </c>
    </row>
    <row r="436" spans="1:8" s="5" customFormat="1" ht="15">
      <c r="A436" s="12"/>
      <c r="B436" s="148" t="s">
        <v>675</v>
      </c>
      <c r="C436" s="177">
        <f t="shared" si="105"/>
        <v>1141490</v>
      </c>
      <c r="D436" s="178">
        <f t="shared" si="108"/>
        <v>0</v>
      </c>
      <c r="E436" s="178">
        <f t="shared" si="108"/>
        <v>0</v>
      </c>
      <c r="F436" s="178">
        <f t="shared" si="108"/>
        <v>1141490</v>
      </c>
      <c r="G436" s="178">
        <f t="shared" si="108"/>
        <v>0</v>
      </c>
      <c r="H436" s="178">
        <f t="shared" si="108"/>
        <v>0</v>
      </c>
    </row>
    <row r="437" spans="1:8" s="5" customFormat="1" ht="25.5">
      <c r="A437" s="14"/>
      <c r="B437" s="14" t="s">
        <v>228</v>
      </c>
      <c r="C437" s="180">
        <f t="shared" si="105"/>
        <v>2997290</v>
      </c>
      <c r="D437" s="180">
        <f>D438</f>
        <v>0</v>
      </c>
      <c r="E437" s="180">
        <f aca="true" t="shared" si="109" ref="E437:H437">E438</f>
        <v>0</v>
      </c>
      <c r="F437" s="180">
        <f t="shared" si="109"/>
        <v>2997290</v>
      </c>
      <c r="G437" s="180">
        <f t="shared" si="109"/>
        <v>0</v>
      </c>
      <c r="H437" s="180">
        <f t="shared" si="109"/>
        <v>0</v>
      </c>
    </row>
    <row r="438" spans="1:8" s="5" customFormat="1" ht="25.5">
      <c r="A438" s="15" t="s">
        <v>229</v>
      </c>
      <c r="B438" s="15" t="s">
        <v>49</v>
      </c>
      <c r="C438" s="181">
        <f t="shared" si="105"/>
        <v>2997290</v>
      </c>
      <c r="D438" s="181">
        <f>SUM(D439:D441)</f>
        <v>0</v>
      </c>
      <c r="E438" s="181">
        <f>SUM(E439:E441)</f>
        <v>0</v>
      </c>
      <c r="F438" s="181">
        <f>SUM(F439:F441)</f>
        <v>2997290</v>
      </c>
      <c r="G438" s="181">
        <f>SUM(G439:G441)</f>
        <v>0</v>
      </c>
      <c r="H438" s="181">
        <f>SUM(H439:H441)</f>
        <v>0</v>
      </c>
    </row>
    <row r="439" spans="1:8" s="5" customFormat="1" ht="15">
      <c r="A439" s="12"/>
      <c r="B439" s="148" t="s">
        <v>595</v>
      </c>
      <c r="C439" s="177">
        <f t="shared" si="105"/>
        <v>863200</v>
      </c>
      <c r="D439" s="178"/>
      <c r="E439" s="175"/>
      <c r="F439" s="178">
        <v>863200</v>
      </c>
      <c r="G439" s="175"/>
      <c r="H439" s="178"/>
    </row>
    <row r="440" spans="1:8" s="5" customFormat="1" ht="15">
      <c r="A440" s="12"/>
      <c r="B440" s="148" t="s">
        <v>596</v>
      </c>
      <c r="C440" s="177">
        <f t="shared" si="105"/>
        <v>992600</v>
      </c>
      <c r="D440" s="178"/>
      <c r="E440" s="175"/>
      <c r="F440" s="178">
        <v>992600</v>
      </c>
      <c r="G440" s="175"/>
      <c r="H440" s="178"/>
    </row>
    <row r="441" spans="1:8" s="5" customFormat="1" ht="15">
      <c r="A441" s="12"/>
      <c r="B441" s="148" t="s">
        <v>675</v>
      </c>
      <c r="C441" s="177">
        <f t="shared" si="105"/>
        <v>1141490</v>
      </c>
      <c r="D441" s="178"/>
      <c r="E441" s="175"/>
      <c r="F441" s="178">
        <f>F440*1.15</f>
        <v>1141490</v>
      </c>
      <c r="G441" s="175"/>
      <c r="H441" s="178"/>
    </row>
    <row r="442" spans="1:8" s="5" customFormat="1" ht="15">
      <c r="A442" s="9"/>
      <c r="B442" s="9" t="s">
        <v>230</v>
      </c>
      <c r="C442" s="172">
        <f>SUM(D442:H442)</f>
        <v>496749.65</v>
      </c>
      <c r="D442" s="172">
        <f>SUM(D443:D445)</f>
        <v>0</v>
      </c>
      <c r="E442" s="172">
        <f>SUM(E443:E445)</f>
        <v>0</v>
      </c>
      <c r="F442" s="172">
        <f>SUM(F443:F445)</f>
        <v>496359.65</v>
      </c>
      <c r="G442" s="172">
        <f>SUM(G443:G445)</f>
        <v>390</v>
      </c>
      <c r="H442" s="172">
        <f>SUM(H443:H445)</f>
        <v>0</v>
      </c>
    </row>
    <row r="443" spans="1:8" s="5" customFormat="1" ht="15">
      <c r="A443" s="4"/>
      <c r="B443" s="148" t="s">
        <v>595</v>
      </c>
      <c r="C443" s="176">
        <f>SUM(D443:H443)</f>
        <v>143355.85</v>
      </c>
      <c r="D443" s="176">
        <f aca="true" t="shared" si="110" ref="D443:H445">D477+D513+D448+D517</f>
        <v>0</v>
      </c>
      <c r="E443" s="176">
        <f t="shared" si="110"/>
        <v>0</v>
      </c>
      <c r="F443" s="176">
        <f t="shared" si="110"/>
        <v>143225.85</v>
      </c>
      <c r="G443" s="176">
        <f t="shared" si="110"/>
        <v>130</v>
      </c>
      <c r="H443" s="176">
        <f t="shared" si="110"/>
        <v>0</v>
      </c>
    </row>
    <row r="444" spans="1:8" s="5" customFormat="1" ht="15">
      <c r="A444" s="4"/>
      <c r="B444" s="148" t="s">
        <v>596</v>
      </c>
      <c r="C444" s="176">
        <f>SUM(D444:H444)</f>
        <v>164562.1</v>
      </c>
      <c r="D444" s="176">
        <f t="shared" si="110"/>
        <v>0</v>
      </c>
      <c r="E444" s="176">
        <f t="shared" si="110"/>
        <v>0</v>
      </c>
      <c r="F444" s="176">
        <f t="shared" si="110"/>
        <v>164432.1</v>
      </c>
      <c r="G444" s="176">
        <f t="shared" si="110"/>
        <v>130</v>
      </c>
      <c r="H444" s="176">
        <f t="shared" si="110"/>
        <v>0</v>
      </c>
    </row>
    <row r="445" spans="1:8" s="5" customFormat="1" ht="15">
      <c r="A445" s="4"/>
      <c r="B445" s="148" t="s">
        <v>675</v>
      </c>
      <c r="C445" s="176">
        <f aca="true" t="shared" si="111" ref="C445:C479">SUM(D445:H445)</f>
        <v>188831.7</v>
      </c>
      <c r="D445" s="176">
        <f t="shared" si="110"/>
        <v>0</v>
      </c>
      <c r="E445" s="176">
        <f t="shared" si="110"/>
        <v>0</v>
      </c>
      <c r="F445" s="176">
        <f t="shared" si="110"/>
        <v>188701.7</v>
      </c>
      <c r="G445" s="176">
        <f t="shared" si="110"/>
        <v>130</v>
      </c>
      <c r="H445" s="176">
        <f t="shared" si="110"/>
        <v>0</v>
      </c>
    </row>
    <row r="446" spans="1:8" s="5" customFormat="1" ht="25.5">
      <c r="A446" s="35"/>
      <c r="B446" s="10" t="s">
        <v>231</v>
      </c>
      <c r="C446" s="186">
        <f t="shared" si="111"/>
        <v>1847.25</v>
      </c>
      <c r="D446" s="186">
        <f>D447</f>
        <v>0</v>
      </c>
      <c r="E446" s="186">
        <f aca="true" t="shared" si="112" ref="E446:H446">E447</f>
        <v>0</v>
      </c>
      <c r="F446" s="186">
        <f t="shared" si="112"/>
        <v>1457.25</v>
      </c>
      <c r="G446" s="186">
        <f t="shared" si="112"/>
        <v>390</v>
      </c>
      <c r="H446" s="186">
        <f t="shared" si="112"/>
        <v>0</v>
      </c>
    </row>
    <row r="447" spans="1:8" s="5" customFormat="1" ht="25.5">
      <c r="A447" s="11" t="s">
        <v>232</v>
      </c>
      <c r="B447" s="11" t="s">
        <v>233</v>
      </c>
      <c r="C447" s="184">
        <f aca="true" t="shared" si="113" ref="C447:E447">SUM(C448:C450)</f>
        <v>1847.2499999999998</v>
      </c>
      <c r="D447" s="184">
        <f t="shared" si="113"/>
        <v>0</v>
      </c>
      <c r="E447" s="184">
        <f t="shared" si="113"/>
        <v>0</v>
      </c>
      <c r="F447" s="184">
        <f>SUM(F448:F450)</f>
        <v>1457.25</v>
      </c>
      <c r="G447" s="184">
        <f aca="true" t="shared" si="114" ref="G447:H447">SUM(G448:G450)</f>
        <v>390</v>
      </c>
      <c r="H447" s="184">
        <f t="shared" si="114"/>
        <v>0</v>
      </c>
    </row>
    <row r="448" spans="1:8" s="5" customFormat="1" ht="15">
      <c r="A448" s="4"/>
      <c r="B448" s="148" t="s">
        <v>595</v>
      </c>
      <c r="C448" s="185">
        <f>SUM(D448:H448)</f>
        <v>591.65</v>
      </c>
      <c r="D448" s="176">
        <f>D452+D456+D460</f>
        <v>0</v>
      </c>
      <c r="E448" s="176">
        <f aca="true" t="shared" si="115" ref="E448">E452+E456+E460</f>
        <v>0</v>
      </c>
      <c r="F448" s="176">
        <f>F452+F456+F460+F464+F468+F472</f>
        <v>461.65</v>
      </c>
      <c r="G448" s="176">
        <f aca="true" t="shared" si="116" ref="G448:H450">G452+G456+G460+G464+G468</f>
        <v>130</v>
      </c>
      <c r="H448" s="176">
        <f t="shared" si="116"/>
        <v>0</v>
      </c>
    </row>
    <row r="449" spans="1:8" s="5" customFormat="1" ht="15">
      <c r="A449" s="4"/>
      <c r="B449" s="148" t="s">
        <v>596</v>
      </c>
      <c r="C449" s="185">
        <f aca="true" t="shared" si="117" ref="C449:C450">SUM(D449:H449)</f>
        <v>609.3</v>
      </c>
      <c r="D449" s="176">
        <f aca="true" t="shared" si="118" ref="D449:E450">D453+D457+D461</f>
        <v>0</v>
      </c>
      <c r="E449" s="176">
        <f t="shared" si="118"/>
        <v>0</v>
      </c>
      <c r="F449" s="176">
        <f>F453+F457+F461+F465+F469+F473</f>
        <v>479.3</v>
      </c>
      <c r="G449" s="176">
        <f t="shared" si="116"/>
        <v>130</v>
      </c>
      <c r="H449" s="176">
        <f t="shared" si="116"/>
        <v>0</v>
      </c>
    </row>
    <row r="450" spans="1:8" s="5" customFormat="1" ht="15">
      <c r="A450" s="4"/>
      <c r="B450" s="148" t="s">
        <v>675</v>
      </c>
      <c r="C450" s="185">
        <f t="shared" si="117"/>
        <v>646.3</v>
      </c>
      <c r="D450" s="176">
        <f t="shared" si="118"/>
        <v>0</v>
      </c>
      <c r="E450" s="176">
        <f t="shared" si="118"/>
        <v>0</v>
      </c>
      <c r="F450" s="176">
        <f aca="true" t="shared" si="119" ref="F450">F454+F458+F462+F466+F470+F474</f>
        <v>516.3</v>
      </c>
      <c r="G450" s="176">
        <f t="shared" si="116"/>
        <v>130</v>
      </c>
      <c r="H450" s="176">
        <f t="shared" si="116"/>
        <v>0</v>
      </c>
    </row>
    <row r="451" spans="1:8" s="5" customFormat="1" ht="15">
      <c r="A451" s="4" t="s">
        <v>234</v>
      </c>
      <c r="B451" s="159" t="s">
        <v>235</v>
      </c>
      <c r="C451" s="185">
        <f>SUM(D451:H451)</f>
        <v>39</v>
      </c>
      <c r="D451" s="185">
        <f aca="true" t="shared" si="120" ref="D451:E451">SUM(D452:D454)</f>
        <v>0</v>
      </c>
      <c r="E451" s="185">
        <f t="shared" si="120"/>
        <v>0</v>
      </c>
      <c r="F451" s="185">
        <f>SUM(F452:F454)</f>
        <v>39</v>
      </c>
      <c r="G451" s="185">
        <f aca="true" t="shared" si="121" ref="G451:H451">SUM(G452:G454)</f>
        <v>0</v>
      </c>
      <c r="H451" s="185">
        <f t="shared" si="121"/>
        <v>0</v>
      </c>
    </row>
    <row r="452" spans="1:8" s="5" customFormat="1" ht="15">
      <c r="A452" s="4"/>
      <c r="B452" s="148" t="s">
        <v>595</v>
      </c>
      <c r="C452" s="176">
        <f>SUM(D452:H452)</f>
        <v>11.8</v>
      </c>
      <c r="D452" s="176"/>
      <c r="E452" s="182"/>
      <c r="F452" s="176">
        <v>11.8</v>
      </c>
      <c r="G452" s="182"/>
      <c r="H452" s="170"/>
    </row>
    <row r="453" spans="1:8" s="5" customFormat="1" ht="15">
      <c r="A453" s="4"/>
      <c r="B453" s="148" t="s">
        <v>596</v>
      </c>
      <c r="C453" s="176">
        <f aca="true" t="shared" si="122" ref="C453:C454">SUM(D453:H453)</f>
        <v>13</v>
      </c>
      <c r="D453" s="176"/>
      <c r="E453" s="182"/>
      <c r="F453" s="176">
        <v>13</v>
      </c>
      <c r="G453" s="182"/>
      <c r="H453" s="170"/>
    </row>
    <row r="454" spans="1:8" s="5" customFormat="1" ht="15">
      <c r="A454" s="4"/>
      <c r="B454" s="148" t="s">
        <v>675</v>
      </c>
      <c r="C454" s="176">
        <f t="shared" si="122"/>
        <v>14.2</v>
      </c>
      <c r="D454" s="176"/>
      <c r="E454" s="182"/>
      <c r="F454" s="176">
        <v>14.2</v>
      </c>
      <c r="G454" s="182"/>
      <c r="H454" s="170"/>
    </row>
    <row r="455" spans="1:8" s="5" customFormat="1" ht="15">
      <c r="A455" s="4" t="s">
        <v>236</v>
      </c>
      <c r="B455" s="160" t="s">
        <v>237</v>
      </c>
      <c r="C455" s="185">
        <f>SUM(D455:H455)</f>
        <v>26.55</v>
      </c>
      <c r="D455" s="185">
        <f aca="true" t="shared" si="123" ref="D455:E455">SUM(D456:D458)</f>
        <v>0</v>
      </c>
      <c r="E455" s="185">
        <f t="shared" si="123"/>
        <v>0</v>
      </c>
      <c r="F455" s="185">
        <f>SUM(F456:F458)</f>
        <v>26.55</v>
      </c>
      <c r="G455" s="185">
        <f aca="true" t="shared" si="124" ref="G455:H455">SUM(G456:G458)</f>
        <v>0</v>
      </c>
      <c r="H455" s="185">
        <f t="shared" si="124"/>
        <v>0</v>
      </c>
    </row>
    <row r="456" spans="1:8" s="5" customFormat="1" ht="15">
      <c r="A456" s="4"/>
      <c r="B456" s="148" t="s">
        <v>595</v>
      </c>
      <c r="C456" s="176">
        <f>SUM(D456:H456)</f>
        <v>8.25</v>
      </c>
      <c r="D456" s="176"/>
      <c r="E456" s="182"/>
      <c r="F456" s="176">
        <v>8.25</v>
      </c>
      <c r="G456" s="182"/>
      <c r="H456" s="170"/>
    </row>
    <row r="457" spans="1:8" s="5" customFormat="1" ht="15">
      <c r="A457" s="4"/>
      <c r="B457" s="148" t="s">
        <v>596</v>
      </c>
      <c r="C457" s="176">
        <f aca="true" t="shared" si="125" ref="C457:C458">SUM(D457:H457)</f>
        <v>9</v>
      </c>
      <c r="D457" s="176"/>
      <c r="E457" s="182"/>
      <c r="F457" s="176">
        <v>9</v>
      </c>
      <c r="G457" s="182"/>
      <c r="H457" s="170"/>
    </row>
    <row r="458" spans="1:8" s="5" customFormat="1" ht="15">
      <c r="A458" s="4"/>
      <c r="B458" s="148" t="s">
        <v>675</v>
      </c>
      <c r="C458" s="176">
        <f t="shared" si="125"/>
        <v>9.3</v>
      </c>
      <c r="D458" s="176"/>
      <c r="E458" s="182"/>
      <c r="F458" s="176">
        <v>9.3</v>
      </c>
      <c r="G458" s="182"/>
      <c r="H458" s="170"/>
    </row>
    <row r="459" spans="1:8" s="5" customFormat="1" ht="25.5">
      <c r="A459" s="4" t="s">
        <v>238</v>
      </c>
      <c r="B459" s="156" t="s">
        <v>602</v>
      </c>
      <c r="C459" s="185">
        <f>SUM(D459:H459)</f>
        <v>21.7</v>
      </c>
      <c r="D459" s="185">
        <f aca="true" t="shared" si="126" ref="D459:E459">SUM(D460:D462)</f>
        <v>0</v>
      </c>
      <c r="E459" s="185">
        <f t="shared" si="126"/>
        <v>0</v>
      </c>
      <c r="F459" s="185">
        <f>SUM(F460:F462)</f>
        <v>21.7</v>
      </c>
      <c r="G459" s="185">
        <f aca="true" t="shared" si="127" ref="G459:H459">SUM(G460:G462)</f>
        <v>0</v>
      </c>
      <c r="H459" s="185">
        <f t="shared" si="127"/>
        <v>0</v>
      </c>
    </row>
    <row r="460" spans="1:8" s="5" customFormat="1" ht="15">
      <c r="A460" s="4"/>
      <c r="B460" s="148" t="s">
        <v>595</v>
      </c>
      <c r="C460" s="176">
        <f>SUM(D460:H460)</f>
        <v>6.6</v>
      </c>
      <c r="D460" s="176"/>
      <c r="E460" s="182"/>
      <c r="F460" s="176">
        <v>6.6</v>
      </c>
      <c r="G460" s="182"/>
      <c r="H460" s="170"/>
    </row>
    <row r="461" spans="1:8" s="5" customFormat="1" ht="15">
      <c r="A461" s="4"/>
      <c r="B461" s="148" t="s">
        <v>596</v>
      </c>
      <c r="C461" s="176">
        <f aca="true" t="shared" si="128" ref="C461:C462">SUM(D461:H461)</f>
        <v>7.3</v>
      </c>
      <c r="D461" s="176"/>
      <c r="E461" s="182"/>
      <c r="F461" s="176">
        <v>7.3</v>
      </c>
      <c r="G461" s="182"/>
      <c r="H461" s="170"/>
    </row>
    <row r="462" spans="1:8" s="5" customFormat="1" ht="15">
      <c r="A462" s="4"/>
      <c r="B462" s="148" t="s">
        <v>675</v>
      </c>
      <c r="C462" s="176">
        <f t="shared" si="128"/>
        <v>7.8</v>
      </c>
      <c r="D462" s="176"/>
      <c r="E462" s="182"/>
      <c r="F462" s="176">
        <v>7.8</v>
      </c>
      <c r="G462" s="182"/>
      <c r="H462" s="170"/>
    </row>
    <row r="463" spans="1:8" s="5" customFormat="1" ht="15">
      <c r="A463" s="4" t="s">
        <v>239</v>
      </c>
      <c r="B463" s="156" t="s">
        <v>603</v>
      </c>
      <c r="C463" s="185">
        <f>SUM(D463:H463)</f>
        <v>1040</v>
      </c>
      <c r="D463" s="185">
        <f aca="true" t="shared" si="129" ref="D463:E463">SUM(D464:D466)</f>
        <v>0</v>
      </c>
      <c r="E463" s="185">
        <f t="shared" si="129"/>
        <v>0</v>
      </c>
      <c r="F463" s="185">
        <f>SUM(F464:F466)</f>
        <v>650</v>
      </c>
      <c r="G463" s="185">
        <f>SUM(G464:G466)</f>
        <v>390</v>
      </c>
      <c r="H463" s="185">
        <f aca="true" t="shared" si="130" ref="H463">SUM(H464:H466)</f>
        <v>0</v>
      </c>
    </row>
    <row r="464" spans="1:8" s="5" customFormat="1" ht="15">
      <c r="A464" s="4"/>
      <c r="B464" s="148" t="s">
        <v>595</v>
      </c>
      <c r="C464" s="176">
        <f>SUM(D464:H464)</f>
        <v>325</v>
      </c>
      <c r="D464" s="176"/>
      <c r="E464" s="182"/>
      <c r="F464" s="176">
        <v>195</v>
      </c>
      <c r="G464" s="182">
        <v>130</v>
      </c>
      <c r="H464" s="170"/>
    </row>
    <row r="465" spans="1:8" s="5" customFormat="1" ht="15">
      <c r="A465" s="4"/>
      <c r="B465" s="148" t="s">
        <v>596</v>
      </c>
      <c r="C465" s="176">
        <f aca="true" t="shared" si="131" ref="C465:C466">SUM(D465:H465)</f>
        <v>340</v>
      </c>
      <c r="D465" s="176"/>
      <c r="E465" s="182"/>
      <c r="F465" s="176">
        <v>210</v>
      </c>
      <c r="G465" s="182">
        <v>130</v>
      </c>
      <c r="H465" s="170"/>
    </row>
    <row r="466" spans="1:8" s="5" customFormat="1" ht="15">
      <c r="A466" s="4"/>
      <c r="B466" s="148" t="s">
        <v>675</v>
      </c>
      <c r="C466" s="176">
        <f t="shared" si="131"/>
        <v>375</v>
      </c>
      <c r="D466" s="176"/>
      <c r="E466" s="182"/>
      <c r="F466" s="176">
        <v>245</v>
      </c>
      <c r="G466" s="182">
        <v>130</v>
      </c>
      <c r="H466" s="170"/>
    </row>
    <row r="467" spans="1:8" s="5" customFormat="1" ht="25.5">
      <c r="A467" s="4" t="s">
        <v>240</v>
      </c>
      <c r="B467" s="36" t="s">
        <v>241</v>
      </c>
      <c r="C467" s="185">
        <f>SUM(D467:H467)</f>
        <v>450</v>
      </c>
      <c r="D467" s="185">
        <f aca="true" t="shared" si="132" ref="D467:E467">SUM(D468:D470)</f>
        <v>0</v>
      </c>
      <c r="E467" s="185">
        <f t="shared" si="132"/>
        <v>0</v>
      </c>
      <c r="F467" s="185">
        <f>SUM(F468:F470)</f>
        <v>450</v>
      </c>
      <c r="G467" s="185">
        <f aca="true" t="shared" si="133" ref="G467:H467">SUM(G468:G470)</f>
        <v>0</v>
      </c>
      <c r="H467" s="185">
        <f t="shared" si="133"/>
        <v>0</v>
      </c>
    </row>
    <row r="468" spans="1:8" s="5" customFormat="1" ht="15">
      <c r="A468" s="4"/>
      <c r="B468" s="148" t="s">
        <v>595</v>
      </c>
      <c r="C468" s="176">
        <f>SUM(D468:H468)</f>
        <v>150</v>
      </c>
      <c r="D468" s="176"/>
      <c r="E468" s="182"/>
      <c r="F468" s="176">
        <v>150</v>
      </c>
      <c r="G468" s="182"/>
      <c r="H468" s="170"/>
    </row>
    <row r="469" spans="1:8" s="5" customFormat="1" ht="15">
      <c r="A469" s="4"/>
      <c r="B469" s="148" t="s">
        <v>596</v>
      </c>
      <c r="C469" s="176">
        <f aca="true" t="shared" si="134" ref="C469:C470">SUM(D469:H469)</f>
        <v>150</v>
      </c>
      <c r="D469" s="176"/>
      <c r="E469" s="182"/>
      <c r="F469" s="176">
        <v>150</v>
      </c>
      <c r="G469" s="182"/>
      <c r="H469" s="170"/>
    </row>
    <row r="470" spans="1:8" s="5" customFormat="1" ht="15">
      <c r="A470" s="4"/>
      <c r="B470" s="148" t="s">
        <v>675</v>
      </c>
      <c r="C470" s="176">
        <f t="shared" si="134"/>
        <v>150</v>
      </c>
      <c r="D470" s="176"/>
      <c r="E470" s="182"/>
      <c r="F470" s="176">
        <v>150</v>
      </c>
      <c r="G470" s="182"/>
      <c r="H470" s="170"/>
    </row>
    <row r="471" spans="1:8" s="5" customFormat="1" ht="38.25">
      <c r="A471" s="4" t="s">
        <v>242</v>
      </c>
      <c r="B471" s="37" t="s">
        <v>243</v>
      </c>
      <c r="C471" s="185">
        <f>SUM(D471:H471)</f>
        <v>270</v>
      </c>
      <c r="D471" s="185">
        <f aca="true" t="shared" si="135" ref="D471:E471">SUM(D472:D474)</f>
        <v>0</v>
      </c>
      <c r="E471" s="185">
        <f t="shared" si="135"/>
        <v>0</v>
      </c>
      <c r="F471" s="185">
        <f>SUM(F472:F474)</f>
        <v>270</v>
      </c>
      <c r="G471" s="185">
        <f aca="true" t="shared" si="136" ref="G471:H471">SUM(G472:G474)</f>
        <v>0</v>
      </c>
      <c r="H471" s="185">
        <f t="shared" si="136"/>
        <v>0</v>
      </c>
    </row>
    <row r="472" spans="1:8" s="5" customFormat="1" ht="15">
      <c r="A472" s="4"/>
      <c r="B472" s="148" t="s">
        <v>595</v>
      </c>
      <c r="C472" s="176">
        <f>SUM(D472:H472)</f>
        <v>90</v>
      </c>
      <c r="D472" s="176"/>
      <c r="E472" s="182"/>
      <c r="F472" s="176">
        <v>90</v>
      </c>
      <c r="G472" s="182"/>
      <c r="H472" s="170"/>
    </row>
    <row r="473" spans="1:8" s="5" customFormat="1" ht="15">
      <c r="A473" s="4"/>
      <c r="B473" s="148" t="s">
        <v>596</v>
      </c>
      <c r="C473" s="176">
        <f aca="true" t="shared" si="137" ref="C473:C474">SUM(D473:H473)</f>
        <v>90</v>
      </c>
      <c r="D473" s="176"/>
      <c r="E473" s="182"/>
      <c r="F473" s="176">
        <v>90</v>
      </c>
      <c r="G473" s="182"/>
      <c r="H473" s="170"/>
    </row>
    <row r="474" spans="1:8" s="5" customFormat="1" ht="15">
      <c r="A474" s="4"/>
      <c r="B474" s="148" t="s">
        <v>675</v>
      </c>
      <c r="C474" s="176">
        <f t="shared" si="137"/>
        <v>90</v>
      </c>
      <c r="D474" s="176"/>
      <c r="E474" s="182"/>
      <c r="F474" s="176">
        <v>90</v>
      </c>
      <c r="G474" s="182"/>
      <c r="H474" s="170"/>
    </row>
    <row r="475" spans="1:8" s="5" customFormat="1" ht="25.5">
      <c r="A475" s="35"/>
      <c r="B475" s="10" t="s">
        <v>244</v>
      </c>
      <c r="C475" s="186">
        <f t="shared" si="111"/>
        <v>7277.4</v>
      </c>
      <c r="D475" s="186">
        <f>D476+D512</f>
        <v>0</v>
      </c>
      <c r="E475" s="186">
        <f aca="true" t="shared" si="138" ref="E475:H475">E476+E512</f>
        <v>0</v>
      </c>
      <c r="F475" s="186">
        <f t="shared" si="138"/>
        <v>7277.4</v>
      </c>
      <c r="G475" s="186">
        <f t="shared" si="138"/>
        <v>0</v>
      </c>
      <c r="H475" s="186">
        <f t="shared" si="138"/>
        <v>0</v>
      </c>
    </row>
    <row r="476" spans="1:8" s="5" customFormat="1" ht="25.5">
      <c r="A476" s="11" t="s">
        <v>245</v>
      </c>
      <c r="B476" s="11" t="s">
        <v>246</v>
      </c>
      <c r="C476" s="174">
        <f t="shared" si="111"/>
        <v>6560</v>
      </c>
      <c r="D476" s="174">
        <f>SUM(D477:D479)</f>
        <v>0</v>
      </c>
      <c r="E476" s="174">
        <f>SUM(E477:E479)</f>
        <v>0</v>
      </c>
      <c r="F476" s="174">
        <f>SUM(F477:F479)</f>
        <v>6560</v>
      </c>
      <c r="G476" s="174">
        <f aca="true" t="shared" si="139" ref="G476:H476">SUM(G477:G479)</f>
        <v>0</v>
      </c>
      <c r="H476" s="174">
        <f t="shared" si="139"/>
        <v>0</v>
      </c>
    </row>
    <row r="477" spans="1:8" s="5" customFormat="1" ht="15">
      <c r="A477" s="4"/>
      <c r="B477" s="148" t="s">
        <v>595</v>
      </c>
      <c r="C477" s="176">
        <f t="shared" si="111"/>
        <v>2060</v>
      </c>
      <c r="D477" s="176">
        <f aca="true" t="shared" si="140" ref="D477:H479">D481+D485+D489+D497+D493+D501+D505+D509</f>
        <v>0</v>
      </c>
      <c r="E477" s="176">
        <f t="shared" si="140"/>
        <v>0</v>
      </c>
      <c r="F477" s="176">
        <f>F481+F485+F489+F497+F493+F501+F505+F509</f>
        <v>2060</v>
      </c>
      <c r="G477" s="176">
        <f aca="true" t="shared" si="141" ref="G477:H478">G481+G485+G489+G497+G493+G501+G505+G509</f>
        <v>0</v>
      </c>
      <c r="H477" s="176">
        <f t="shared" si="141"/>
        <v>0</v>
      </c>
    </row>
    <row r="478" spans="1:8" s="5" customFormat="1" ht="15">
      <c r="A478" s="4"/>
      <c r="B478" s="148" t="s">
        <v>596</v>
      </c>
      <c r="C478" s="176">
        <f t="shared" si="111"/>
        <v>2250</v>
      </c>
      <c r="D478" s="176">
        <f t="shared" si="140"/>
        <v>0</v>
      </c>
      <c r="E478" s="176">
        <f t="shared" si="140"/>
        <v>0</v>
      </c>
      <c r="F478" s="176">
        <f>F482+F486+F490+F498+F494+F502+F506+F510</f>
        <v>2250</v>
      </c>
      <c r="G478" s="176">
        <f t="shared" si="141"/>
        <v>0</v>
      </c>
      <c r="H478" s="176">
        <f t="shared" si="141"/>
        <v>0</v>
      </c>
    </row>
    <row r="479" spans="1:8" s="5" customFormat="1" ht="15">
      <c r="A479" s="4"/>
      <c r="B479" s="148" t="s">
        <v>675</v>
      </c>
      <c r="C479" s="176">
        <f t="shared" si="111"/>
        <v>2250</v>
      </c>
      <c r="D479" s="176">
        <f t="shared" si="140"/>
        <v>0</v>
      </c>
      <c r="E479" s="176">
        <f t="shared" si="140"/>
        <v>0</v>
      </c>
      <c r="F479" s="176">
        <f t="shared" si="140"/>
        <v>2250</v>
      </c>
      <c r="G479" s="176">
        <f t="shared" si="140"/>
        <v>0</v>
      </c>
      <c r="H479" s="176">
        <f t="shared" si="140"/>
        <v>0</v>
      </c>
    </row>
    <row r="480" spans="1:8" s="5" customFormat="1" ht="15">
      <c r="A480" s="4" t="s">
        <v>247</v>
      </c>
      <c r="B480" s="26" t="s">
        <v>248</v>
      </c>
      <c r="C480" s="176">
        <f>SUM(D480:H480)</f>
        <v>730</v>
      </c>
      <c r="D480" s="176">
        <f>SUM(D481:D483)</f>
        <v>0</v>
      </c>
      <c r="E480" s="176">
        <f>SUM(E481:E483)</f>
        <v>0</v>
      </c>
      <c r="F480" s="176">
        <f aca="true" t="shared" si="142" ref="F480:H480">SUM(F481:F483)</f>
        <v>730</v>
      </c>
      <c r="G480" s="176">
        <f t="shared" si="142"/>
        <v>0</v>
      </c>
      <c r="H480" s="176">
        <f t="shared" si="142"/>
        <v>0</v>
      </c>
    </row>
    <row r="481" spans="1:8" s="5" customFormat="1" ht="15">
      <c r="A481" s="4"/>
      <c r="B481" s="148" t="s">
        <v>595</v>
      </c>
      <c r="C481" s="176">
        <f aca="true" t="shared" si="143" ref="C481:C528">SUM(D481:H481)</f>
        <v>230</v>
      </c>
      <c r="D481" s="176"/>
      <c r="E481" s="182"/>
      <c r="F481" s="182">
        <v>230</v>
      </c>
      <c r="G481" s="182"/>
      <c r="H481" s="170"/>
    </row>
    <row r="482" spans="1:8" s="5" customFormat="1" ht="15">
      <c r="A482" s="4"/>
      <c r="B482" s="148" t="s">
        <v>596</v>
      </c>
      <c r="C482" s="176">
        <f t="shared" si="143"/>
        <v>250</v>
      </c>
      <c r="D482" s="176"/>
      <c r="E482" s="182"/>
      <c r="F482" s="182">
        <v>250</v>
      </c>
      <c r="G482" s="182"/>
      <c r="H482" s="170"/>
    </row>
    <row r="483" spans="1:8" s="5" customFormat="1" ht="15">
      <c r="A483" s="4"/>
      <c r="B483" s="148" t="s">
        <v>675</v>
      </c>
      <c r="C483" s="176">
        <f t="shared" si="143"/>
        <v>250</v>
      </c>
      <c r="D483" s="176"/>
      <c r="E483" s="182"/>
      <c r="F483" s="182">
        <v>250</v>
      </c>
      <c r="G483" s="182"/>
      <c r="H483" s="170"/>
    </row>
    <row r="484" spans="1:8" s="5" customFormat="1" ht="15">
      <c r="A484" s="4" t="s">
        <v>249</v>
      </c>
      <c r="B484" s="26" t="s">
        <v>250</v>
      </c>
      <c r="C484" s="176">
        <f t="shared" si="143"/>
        <v>730</v>
      </c>
      <c r="D484" s="176">
        <f>SUM(D485:D487)</f>
        <v>0</v>
      </c>
      <c r="E484" s="176">
        <f>SUM(E485:E487)</f>
        <v>0</v>
      </c>
      <c r="F484" s="176">
        <f aca="true" t="shared" si="144" ref="F484:H484">SUM(F485:F487)</f>
        <v>730</v>
      </c>
      <c r="G484" s="176">
        <f t="shared" si="144"/>
        <v>0</v>
      </c>
      <c r="H484" s="176">
        <f t="shared" si="144"/>
        <v>0</v>
      </c>
    </row>
    <row r="485" spans="1:8" s="5" customFormat="1" ht="15">
      <c r="A485" s="4"/>
      <c r="B485" s="148" t="s">
        <v>595</v>
      </c>
      <c r="C485" s="176">
        <f t="shared" si="143"/>
        <v>230</v>
      </c>
      <c r="D485" s="176"/>
      <c r="E485" s="182"/>
      <c r="F485" s="182">
        <v>230</v>
      </c>
      <c r="G485" s="182"/>
      <c r="H485" s="170"/>
    </row>
    <row r="486" spans="1:8" s="5" customFormat="1" ht="15">
      <c r="A486" s="4"/>
      <c r="B486" s="148" t="s">
        <v>596</v>
      </c>
      <c r="C486" s="176">
        <f t="shared" si="143"/>
        <v>250</v>
      </c>
      <c r="D486" s="176"/>
      <c r="E486" s="182"/>
      <c r="F486" s="182">
        <v>250</v>
      </c>
      <c r="G486" s="182"/>
      <c r="H486" s="170"/>
    </row>
    <row r="487" spans="1:8" s="5" customFormat="1" ht="15">
      <c r="A487" s="4"/>
      <c r="B487" s="148" t="s">
        <v>675</v>
      </c>
      <c r="C487" s="176">
        <f t="shared" si="143"/>
        <v>250</v>
      </c>
      <c r="D487" s="176"/>
      <c r="E487" s="182"/>
      <c r="F487" s="182">
        <v>250</v>
      </c>
      <c r="G487" s="182"/>
      <c r="H487" s="170"/>
    </row>
    <row r="488" spans="1:8" s="5" customFormat="1" ht="15">
      <c r="A488" s="4" t="s">
        <v>251</v>
      </c>
      <c r="B488" s="26" t="s">
        <v>252</v>
      </c>
      <c r="C488" s="176">
        <f t="shared" si="143"/>
        <v>1150</v>
      </c>
      <c r="D488" s="176">
        <f>SUM(D489:D491)</f>
        <v>0</v>
      </c>
      <c r="E488" s="176">
        <f>SUM(E489:E491)</f>
        <v>0</v>
      </c>
      <c r="F488" s="176">
        <f aca="true" t="shared" si="145" ref="F488:H488">SUM(F489:F491)</f>
        <v>1150</v>
      </c>
      <c r="G488" s="176">
        <f t="shared" si="145"/>
        <v>0</v>
      </c>
      <c r="H488" s="176">
        <f t="shared" si="145"/>
        <v>0</v>
      </c>
    </row>
    <row r="489" spans="1:8" s="5" customFormat="1" ht="15">
      <c r="A489" s="4"/>
      <c r="B489" s="148" t="s">
        <v>595</v>
      </c>
      <c r="C489" s="176">
        <f t="shared" si="143"/>
        <v>350</v>
      </c>
      <c r="D489" s="176"/>
      <c r="E489" s="182"/>
      <c r="F489" s="182">
        <v>350</v>
      </c>
      <c r="G489" s="182"/>
      <c r="H489" s="170"/>
    </row>
    <row r="490" spans="1:8" s="5" customFormat="1" ht="15">
      <c r="A490" s="4"/>
      <c r="B490" s="148" t="s">
        <v>596</v>
      </c>
      <c r="C490" s="176">
        <f t="shared" si="143"/>
        <v>400</v>
      </c>
      <c r="D490" s="176"/>
      <c r="E490" s="182"/>
      <c r="F490" s="182">
        <v>400</v>
      </c>
      <c r="G490" s="182"/>
      <c r="H490" s="170"/>
    </row>
    <row r="491" spans="1:8" s="5" customFormat="1" ht="15">
      <c r="A491" s="4"/>
      <c r="B491" s="148" t="s">
        <v>675</v>
      </c>
      <c r="C491" s="176">
        <f t="shared" si="143"/>
        <v>400</v>
      </c>
      <c r="D491" s="176"/>
      <c r="E491" s="182"/>
      <c r="F491" s="182">
        <v>400</v>
      </c>
      <c r="G491" s="182"/>
      <c r="H491" s="170"/>
    </row>
    <row r="492" spans="1:8" s="5" customFormat="1" ht="15">
      <c r="A492" s="4" t="s">
        <v>253</v>
      </c>
      <c r="B492" s="26" t="s">
        <v>254</v>
      </c>
      <c r="C492" s="176">
        <f t="shared" si="143"/>
        <v>1150</v>
      </c>
      <c r="D492" s="176">
        <f>SUM(D493:D495)</f>
        <v>0</v>
      </c>
      <c r="E492" s="176">
        <f>SUM(E493:E495)</f>
        <v>0</v>
      </c>
      <c r="F492" s="176">
        <f aca="true" t="shared" si="146" ref="F492:H492">SUM(F493:F495)</f>
        <v>1150</v>
      </c>
      <c r="G492" s="176">
        <f t="shared" si="146"/>
        <v>0</v>
      </c>
      <c r="H492" s="176">
        <f t="shared" si="146"/>
        <v>0</v>
      </c>
    </row>
    <row r="493" spans="1:8" s="5" customFormat="1" ht="15">
      <c r="A493" s="4"/>
      <c r="B493" s="148" t="s">
        <v>595</v>
      </c>
      <c r="C493" s="176">
        <f t="shared" si="143"/>
        <v>350</v>
      </c>
      <c r="D493" s="176"/>
      <c r="E493" s="182"/>
      <c r="F493" s="182">
        <v>350</v>
      </c>
      <c r="G493" s="182"/>
      <c r="H493" s="170"/>
    </row>
    <row r="494" spans="1:8" s="5" customFormat="1" ht="15">
      <c r="A494" s="4"/>
      <c r="B494" s="148" t="s">
        <v>596</v>
      </c>
      <c r="C494" s="176">
        <f t="shared" si="143"/>
        <v>400</v>
      </c>
      <c r="D494" s="176"/>
      <c r="E494" s="182"/>
      <c r="F494" s="182">
        <v>400</v>
      </c>
      <c r="G494" s="182"/>
      <c r="H494" s="170"/>
    </row>
    <row r="495" spans="1:8" s="5" customFormat="1" ht="15">
      <c r="A495" s="4"/>
      <c r="B495" s="148" t="s">
        <v>675</v>
      </c>
      <c r="C495" s="176">
        <f t="shared" si="143"/>
        <v>400</v>
      </c>
      <c r="D495" s="176"/>
      <c r="E495" s="182"/>
      <c r="F495" s="182">
        <v>400</v>
      </c>
      <c r="G495" s="182"/>
      <c r="H495" s="170"/>
    </row>
    <row r="496" spans="1:8" s="5" customFormat="1" ht="15">
      <c r="A496" s="4" t="s">
        <v>255</v>
      </c>
      <c r="B496" s="26" t="s">
        <v>256</v>
      </c>
      <c r="C496" s="176">
        <f t="shared" si="143"/>
        <v>1150</v>
      </c>
      <c r="D496" s="176">
        <f>SUM(D497:D499)</f>
        <v>0</v>
      </c>
      <c r="E496" s="176">
        <f>SUM(E497:E499)</f>
        <v>0</v>
      </c>
      <c r="F496" s="176">
        <f aca="true" t="shared" si="147" ref="F496:H496">SUM(F497:F499)</f>
        <v>1150</v>
      </c>
      <c r="G496" s="176">
        <f t="shared" si="147"/>
        <v>0</v>
      </c>
      <c r="H496" s="176">
        <f t="shared" si="147"/>
        <v>0</v>
      </c>
    </row>
    <row r="497" spans="1:8" s="5" customFormat="1" ht="15">
      <c r="A497" s="4"/>
      <c r="B497" s="148" t="s">
        <v>595</v>
      </c>
      <c r="C497" s="176">
        <f t="shared" si="143"/>
        <v>350</v>
      </c>
      <c r="D497" s="176"/>
      <c r="E497" s="182"/>
      <c r="F497" s="182">
        <v>350</v>
      </c>
      <c r="G497" s="182"/>
      <c r="H497" s="170"/>
    </row>
    <row r="498" spans="1:8" s="5" customFormat="1" ht="15">
      <c r="A498" s="4"/>
      <c r="B498" s="148" t="s">
        <v>596</v>
      </c>
      <c r="C498" s="176">
        <f t="shared" si="143"/>
        <v>400</v>
      </c>
      <c r="D498" s="176"/>
      <c r="E498" s="182"/>
      <c r="F498" s="182">
        <v>400</v>
      </c>
      <c r="G498" s="182"/>
      <c r="H498" s="170"/>
    </row>
    <row r="499" spans="1:8" s="5" customFormat="1" ht="15">
      <c r="A499" s="4"/>
      <c r="B499" s="148" t="s">
        <v>675</v>
      </c>
      <c r="C499" s="176">
        <f t="shared" si="143"/>
        <v>400</v>
      </c>
      <c r="D499" s="176"/>
      <c r="E499" s="182"/>
      <c r="F499" s="182">
        <v>400</v>
      </c>
      <c r="G499" s="182"/>
      <c r="H499" s="170"/>
    </row>
    <row r="500" spans="1:8" s="5" customFormat="1" ht="15">
      <c r="A500" s="4" t="s">
        <v>255</v>
      </c>
      <c r="B500" s="26" t="s">
        <v>257</v>
      </c>
      <c r="C500" s="176">
        <f t="shared" si="143"/>
        <v>650</v>
      </c>
      <c r="D500" s="176">
        <f>SUM(D501:D503)</f>
        <v>0</v>
      </c>
      <c r="E500" s="176">
        <f>SUM(E501:E503)</f>
        <v>0</v>
      </c>
      <c r="F500" s="176">
        <f aca="true" t="shared" si="148" ref="F500:H500">SUM(F501:F503)</f>
        <v>650</v>
      </c>
      <c r="G500" s="176">
        <f t="shared" si="148"/>
        <v>0</v>
      </c>
      <c r="H500" s="176">
        <f t="shared" si="148"/>
        <v>0</v>
      </c>
    </row>
    <row r="501" spans="1:8" s="5" customFormat="1" ht="15">
      <c r="A501" s="4"/>
      <c r="B501" s="148" t="s">
        <v>595</v>
      </c>
      <c r="C501" s="176">
        <f t="shared" si="143"/>
        <v>150</v>
      </c>
      <c r="D501" s="176"/>
      <c r="E501" s="182"/>
      <c r="F501" s="182">
        <v>150</v>
      </c>
      <c r="G501" s="182"/>
      <c r="H501" s="170"/>
    </row>
    <row r="502" spans="1:8" s="5" customFormat="1" ht="15">
      <c r="A502" s="4"/>
      <c r="B502" s="148" t="s">
        <v>596</v>
      </c>
      <c r="C502" s="176">
        <f t="shared" si="143"/>
        <v>250</v>
      </c>
      <c r="D502" s="176"/>
      <c r="E502" s="182"/>
      <c r="F502" s="182">
        <v>250</v>
      </c>
      <c r="G502" s="182"/>
      <c r="H502" s="170"/>
    </row>
    <row r="503" spans="1:8" s="5" customFormat="1" ht="15">
      <c r="A503" s="4"/>
      <c r="B503" s="148" t="s">
        <v>675</v>
      </c>
      <c r="C503" s="176">
        <f t="shared" si="143"/>
        <v>250</v>
      </c>
      <c r="D503" s="176"/>
      <c r="E503" s="182"/>
      <c r="F503" s="182">
        <v>250</v>
      </c>
      <c r="G503" s="182"/>
      <c r="H503" s="170"/>
    </row>
    <row r="504" spans="1:8" s="5" customFormat="1" ht="15">
      <c r="A504" s="4" t="s">
        <v>255</v>
      </c>
      <c r="B504" s="26" t="s">
        <v>258</v>
      </c>
      <c r="C504" s="176">
        <f t="shared" si="143"/>
        <v>550</v>
      </c>
      <c r="D504" s="176">
        <f>SUM(D505:D507)</f>
        <v>0</v>
      </c>
      <c r="E504" s="176">
        <f>SUM(E505:E507)</f>
        <v>0</v>
      </c>
      <c r="F504" s="176">
        <f aca="true" t="shared" si="149" ref="F504:H504">SUM(F505:F507)</f>
        <v>550</v>
      </c>
      <c r="G504" s="176">
        <f t="shared" si="149"/>
        <v>0</v>
      </c>
      <c r="H504" s="176">
        <f t="shared" si="149"/>
        <v>0</v>
      </c>
    </row>
    <row r="505" spans="1:8" s="5" customFormat="1" ht="15">
      <c r="A505" s="4"/>
      <c r="B505" s="148" t="s">
        <v>595</v>
      </c>
      <c r="C505" s="176">
        <f t="shared" si="143"/>
        <v>250</v>
      </c>
      <c r="D505" s="176"/>
      <c r="E505" s="182"/>
      <c r="F505" s="182">
        <v>250</v>
      </c>
      <c r="G505" s="182"/>
      <c r="H505" s="170"/>
    </row>
    <row r="506" spans="1:8" s="5" customFormat="1" ht="15">
      <c r="A506" s="4"/>
      <c r="B506" s="148" t="s">
        <v>596</v>
      </c>
      <c r="C506" s="176">
        <f t="shared" si="143"/>
        <v>150</v>
      </c>
      <c r="D506" s="176"/>
      <c r="E506" s="182"/>
      <c r="F506" s="182">
        <v>150</v>
      </c>
      <c r="G506" s="182"/>
      <c r="H506" s="170"/>
    </row>
    <row r="507" spans="1:8" s="5" customFormat="1" ht="15">
      <c r="A507" s="4"/>
      <c r="B507" s="148" t="s">
        <v>675</v>
      </c>
      <c r="C507" s="176">
        <f t="shared" si="143"/>
        <v>150</v>
      </c>
      <c r="D507" s="176"/>
      <c r="E507" s="182"/>
      <c r="F507" s="182">
        <v>150</v>
      </c>
      <c r="G507" s="182"/>
      <c r="H507" s="170"/>
    </row>
    <row r="508" spans="1:8" s="5" customFormat="1" ht="15">
      <c r="A508" s="4" t="s">
        <v>255</v>
      </c>
      <c r="B508" s="26" t="s">
        <v>259</v>
      </c>
      <c r="C508" s="176">
        <f t="shared" si="143"/>
        <v>450</v>
      </c>
      <c r="D508" s="176">
        <f>SUM(D509:D511)</f>
        <v>0</v>
      </c>
      <c r="E508" s="176">
        <f>SUM(E509:E511)</f>
        <v>0</v>
      </c>
      <c r="F508" s="176">
        <f aca="true" t="shared" si="150" ref="F508:H508">SUM(F509:F511)</f>
        <v>450</v>
      </c>
      <c r="G508" s="176">
        <f t="shared" si="150"/>
        <v>0</v>
      </c>
      <c r="H508" s="176">
        <f t="shared" si="150"/>
        <v>0</v>
      </c>
    </row>
    <row r="509" spans="1:8" s="5" customFormat="1" ht="15">
      <c r="A509" s="4"/>
      <c r="B509" s="148" t="s">
        <v>595</v>
      </c>
      <c r="C509" s="176">
        <f t="shared" si="143"/>
        <v>150</v>
      </c>
      <c r="D509" s="176"/>
      <c r="E509" s="182"/>
      <c r="F509" s="182">
        <v>150</v>
      </c>
      <c r="G509" s="182"/>
      <c r="H509" s="170"/>
    </row>
    <row r="510" spans="1:8" s="5" customFormat="1" ht="15">
      <c r="A510" s="4"/>
      <c r="B510" s="148" t="s">
        <v>596</v>
      </c>
      <c r="C510" s="176">
        <f t="shared" si="143"/>
        <v>150</v>
      </c>
      <c r="D510" s="176"/>
      <c r="E510" s="182"/>
      <c r="F510" s="182">
        <v>150</v>
      </c>
      <c r="G510" s="182"/>
      <c r="H510" s="170"/>
    </row>
    <row r="511" spans="1:8" s="5" customFormat="1" ht="15">
      <c r="A511" s="4"/>
      <c r="B511" s="148" t="s">
        <v>675</v>
      </c>
      <c r="C511" s="176">
        <f t="shared" si="143"/>
        <v>150</v>
      </c>
      <c r="D511" s="176"/>
      <c r="E511" s="182"/>
      <c r="F511" s="182">
        <v>150</v>
      </c>
      <c r="G511" s="182"/>
      <c r="H511" s="170"/>
    </row>
    <row r="512" spans="1:8" s="5" customFormat="1" ht="15">
      <c r="A512" s="11" t="s">
        <v>260</v>
      </c>
      <c r="B512" s="11" t="s">
        <v>261</v>
      </c>
      <c r="C512" s="174">
        <f t="shared" si="143"/>
        <v>717.4</v>
      </c>
      <c r="D512" s="174">
        <f>SUM(D513:D515)</f>
        <v>0</v>
      </c>
      <c r="E512" s="174">
        <f>SUM(E513:E515)</f>
        <v>0</v>
      </c>
      <c r="F512" s="174">
        <f aca="true" t="shared" si="151" ref="F512:H512">SUM(F513:F515)</f>
        <v>717.4</v>
      </c>
      <c r="G512" s="174">
        <f t="shared" si="151"/>
        <v>0</v>
      </c>
      <c r="H512" s="174">
        <f t="shared" si="151"/>
        <v>0</v>
      </c>
    </row>
    <row r="513" spans="1:8" s="5" customFormat="1" ht="15">
      <c r="A513" s="4"/>
      <c r="B513" s="148" t="s">
        <v>595</v>
      </c>
      <c r="C513" s="176">
        <f t="shared" si="143"/>
        <v>304.2</v>
      </c>
      <c r="D513" s="176"/>
      <c r="E513" s="176"/>
      <c r="F513" s="176">
        <v>304.2</v>
      </c>
      <c r="G513" s="176"/>
      <c r="H513" s="176"/>
    </row>
    <row r="514" spans="1:8" s="5" customFormat="1" ht="15">
      <c r="A514" s="4"/>
      <c r="B514" s="148" t="s">
        <v>596</v>
      </c>
      <c r="C514" s="176">
        <f t="shared" si="143"/>
        <v>202.8</v>
      </c>
      <c r="D514" s="176"/>
      <c r="E514" s="176"/>
      <c r="F514" s="176">
        <v>202.8</v>
      </c>
      <c r="G514" s="176"/>
      <c r="H514" s="176"/>
    </row>
    <row r="515" spans="1:8" s="5" customFormat="1" ht="15">
      <c r="A515" s="4"/>
      <c r="B515" s="148" t="s">
        <v>675</v>
      </c>
      <c r="C515" s="176">
        <f t="shared" si="143"/>
        <v>210.4</v>
      </c>
      <c r="D515" s="176"/>
      <c r="E515" s="176"/>
      <c r="F515" s="176">
        <v>210.4</v>
      </c>
      <c r="G515" s="176"/>
      <c r="H515" s="176"/>
    </row>
    <row r="516" spans="1:8" s="5" customFormat="1" ht="15">
      <c r="A516" s="199"/>
      <c r="B516" s="199" t="s">
        <v>227</v>
      </c>
      <c r="C516" s="179">
        <f t="shared" si="143"/>
        <v>487625</v>
      </c>
      <c r="D516" s="200">
        <f>SUM(D517:D519)</f>
        <v>0</v>
      </c>
      <c r="E516" s="200">
        <f>SUM(E517:E519)</f>
        <v>0</v>
      </c>
      <c r="F516" s="200">
        <f>SUM(F517:F519)</f>
        <v>487625</v>
      </c>
      <c r="G516" s="200">
        <f>SUM(G517:G519)</f>
        <v>0</v>
      </c>
      <c r="H516" s="200">
        <f>SUM(H517:H519)</f>
        <v>0</v>
      </c>
    </row>
    <row r="517" spans="1:8" s="5" customFormat="1" ht="15">
      <c r="A517" s="12"/>
      <c r="B517" s="148" t="s">
        <v>595</v>
      </c>
      <c r="C517" s="177">
        <f t="shared" si="143"/>
        <v>140400</v>
      </c>
      <c r="D517" s="178">
        <f aca="true" t="shared" si="152" ref="D517:F517">SUM(D522)</f>
        <v>0</v>
      </c>
      <c r="E517" s="178">
        <f t="shared" si="152"/>
        <v>0</v>
      </c>
      <c r="F517" s="177">
        <f t="shared" si="152"/>
        <v>140400</v>
      </c>
      <c r="G517" s="178">
        <f>SUM(G522)</f>
        <v>0</v>
      </c>
      <c r="H517" s="178">
        <f>SUM(H522)</f>
        <v>0</v>
      </c>
    </row>
    <row r="518" spans="1:8" s="5" customFormat="1" ht="15">
      <c r="A518" s="12"/>
      <c r="B518" s="148" t="s">
        <v>596</v>
      </c>
      <c r="C518" s="177">
        <f t="shared" si="143"/>
        <v>161500</v>
      </c>
      <c r="D518" s="178">
        <f aca="true" t="shared" si="153" ref="D518:H519">SUM(D523)</f>
        <v>0</v>
      </c>
      <c r="E518" s="178">
        <f t="shared" si="153"/>
        <v>0</v>
      </c>
      <c r="F518" s="178">
        <f t="shared" si="153"/>
        <v>161500</v>
      </c>
      <c r="G518" s="178">
        <f t="shared" si="153"/>
        <v>0</v>
      </c>
      <c r="H518" s="178">
        <f t="shared" si="153"/>
        <v>0</v>
      </c>
    </row>
    <row r="519" spans="1:8" s="5" customFormat="1" ht="15">
      <c r="A519" s="12"/>
      <c r="B519" s="148" t="s">
        <v>675</v>
      </c>
      <c r="C519" s="177">
        <f t="shared" si="143"/>
        <v>185725</v>
      </c>
      <c r="D519" s="178">
        <f t="shared" si="153"/>
        <v>0</v>
      </c>
      <c r="E519" s="178">
        <f t="shared" si="153"/>
        <v>0</v>
      </c>
      <c r="F519" s="178">
        <f t="shared" si="153"/>
        <v>185725</v>
      </c>
      <c r="G519" s="178">
        <f t="shared" si="153"/>
        <v>0</v>
      </c>
      <c r="H519" s="178">
        <f t="shared" si="153"/>
        <v>0</v>
      </c>
    </row>
    <row r="520" spans="1:8" s="5" customFormat="1" ht="25.5">
      <c r="A520" s="14"/>
      <c r="B520" s="14" t="s">
        <v>262</v>
      </c>
      <c r="C520" s="180">
        <f t="shared" si="143"/>
        <v>487625</v>
      </c>
      <c r="D520" s="180">
        <f>D521</f>
        <v>0</v>
      </c>
      <c r="E520" s="180">
        <f aca="true" t="shared" si="154" ref="E520:H520">E521</f>
        <v>0</v>
      </c>
      <c r="F520" s="180">
        <f t="shared" si="154"/>
        <v>487625</v>
      </c>
      <c r="G520" s="180">
        <f t="shared" si="154"/>
        <v>0</v>
      </c>
      <c r="H520" s="180">
        <f t="shared" si="154"/>
        <v>0</v>
      </c>
    </row>
    <row r="521" spans="1:8" s="5" customFormat="1" ht="25.5">
      <c r="A521" s="12" t="s">
        <v>263</v>
      </c>
      <c r="B521" s="12" t="s">
        <v>49</v>
      </c>
      <c r="C521" s="177">
        <f t="shared" si="143"/>
        <v>487625</v>
      </c>
      <c r="D521" s="178">
        <f>SUM(D522:D524)</f>
        <v>0</v>
      </c>
      <c r="E521" s="178">
        <f>SUM(E522:E524)</f>
        <v>0</v>
      </c>
      <c r="F521" s="178">
        <f>SUM(F522:F524)</f>
        <v>487625</v>
      </c>
      <c r="G521" s="178">
        <f>SUM(G522:G524)</f>
        <v>0</v>
      </c>
      <c r="H521" s="178">
        <f>SUM(H522:H524)</f>
        <v>0</v>
      </c>
    </row>
    <row r="522" spans="1:8" s="5" customFormat="1" ht="15">
      <c r="A522" s="12"/>
      <c r="B522" s="148" t="s">
        <v>595</v>
      </c>
      <c r="C522" s="177">
        <f t="shared" si="143"/>
        <v>140400</v>
      </c>
      <c r="D522" s="178"/>
      <c r="E522" s="175"/>
      <c r="F522" s="178">
        <v>140400</v>
      </c>
      <c r="G522" s="175"/>
      <c r="H522" s="178"/>
    </row>
    <row r="523" spans="1:8" s="5" customFormat="1" ht="15">
      <c r="A523" s="12"/>
      <c r="B523" s="148" t="s">
        <v>596</v>
      </c>
      <c r="C523" s="177">
        <f t="shared" si="143"/>
        <v>161500</v>
      </c>
      <c r="D523" s="178"/>
      <c r="E523" s="175"/>
      <c r="F523" s="178">
        <v>161500</v>
      </c>
      <c r="G523" s="175"/>
      <c r="H523" s="178"/>
    </row>
    <row r="524" spans="1:8" s="5" customFormat="1" ht="15">
      <c r="A524" s="12"/>
      <c r="B524" s="148" t="s">
        <v>675</v>
      </c>
      <c r="C524" s="177">
        <f t="shared" si="143"/>
        <v>185725</v>
      </c>
      <c r="D524" s="178"/>
      <c r="E524" s="175"/>
      <c r="F524" s="178">
        <f>F523*1.15</f>
        <v>185725</v>
      </c>
      <c r="G524" s="175"/>
      <c r="H524" s="178"/>
    </row>
    <row r="525" spans="1:8" s="5" customFormat="1" ht="15">
      <c r="A525" s="16"/>
      <c r="B525" s="9" t="s">
        <v>264</v>
      </c>
      <c r="C525" s="188">
        <f t="shared" si="143"/>
        <v>29195</v>
      </c>
      <c r="D525" s="188">
        <f>SUM(D526:D528)</f>
        <v>1754</v>
      </c>
      <c r="E525" s="188">
        <f>SUM(E526:E528)</f>
        <v>11610</v>
      </c>
      <c r="F525" s="188">
        <f>SUM(F526:F528)</f>
        <v>14840</v>
      </c>
      <c r="G525" s="188">
        <f aca="true" t="shared" si="155" ref="G525:H525">SUM(G526:G528)</f>
        <v>991</v>
      </c>
      <c r="H525" s="188">
        <f t="shared" si="155"/>
        <v>0</v>
      </c>
    </row>
    <row r="526" spans="1:8" s="5" customFormat="1" ht="15">
      <c r="A526" s="4"/>
      <c r="B526" s="148" t="s">
        <v>595</v>
      </c>
      <c r="C526" s="176">
        <f t="shared" si="143"/>
        <v>9327</v>
      </c>
      <c r="D526" s="170">
        <f>D531+D535+D551+D555+D559+D563+D567</f>
        <v>530</v>
      </c>
      <c r="E526" s="170">
        <f aca="true" t="shared" si="156" ref="E526:H526">E531+E535+E551+E555+E559+E563+E567</f>
        <v>3860</v>
      </c>
      <c r="F526" s="170">
        <f>F531+F535+F551+F555+F559+F563+F567</f>
        <v>4629</v>
      </c>
      <c r="G526" s="170">
        <f t="shared" si="156"/>
        <v>308</v>
      </c>
      <c r="H526" s="170">
        <f t="shared" si="156"/>
        <v>0</v>
      </c>
    </row>
    <row r="527" spans="1:8" s="5" customFormat="1" ht="15">
      <c r="A527" s="4"/>
      <c r="B527" s="148" t="s">
        <v>596</v>
      </c>
      <c r="C527" s="176">
        <f t="shared" si="143"/>
        <v>9792</v>
      </c>
      <c r="D527" s="170">
        <f aca="true" t="shared" si="157" ref="D527:H528">D532+D536+D552+D556+D560+D564+D568</f>
        <v>583</v>
      </c>
      <c r="E527" s="170">
        <f t="shared" si="157"/>
        <v>3870</v>
      </c>
      <c r="F527" s="170">
        <f t="shared" si="157"/>
        <v>5001</v>
      </c>
      <c r="G527" s="170">
        <f t="shared" si="157"/>
        <v>338</v>
      </c>
      <c r="H527" s="170">
        <f t="shared" si="157"/>
        <v>0</v>
      </c>
    </row>
    <row r="528" spans="1:8" s="5" customFormat="1" ht="15">
      <c r="A528" s="4"/>
      <c r="B528" s="148" t="s">
        <v>675</v>
      </c>
      <c r="C528" s="176">
        <f t="shared" si="143"/>
        <v>10076</v>
      </c>
      <c r="D528" s="170">
        <f t="shared" si="157"/>
        <v>641</v>
      </c>
      <c r="E528" s="170">
        <f t="shared" si="157"/>
        <v>3880</v>
      </c>
      <c r="F528" s="170">
        <f t="shared" si="157"/>
        <v>5210</v>
      </c>
      <c r="G528" s="170">
        <f t="shared" si="157"/>
        <v>345</v>
      </c>
      <c r="H528" s="170">
        <f t="shared" si="157"/>
        <v>0</v>
      </c>
    </row>
    <row r="529" spans="1:8" s="5" customFormat="1" ht="51">
      <c r="A529" s="35"/>
      <c r="B529" s="35" t="s">
        <v>265</v>
      </c>
      <c r="C529" s="186">
        <f>C530+C534+C550+C554+C558+C562+C566</f>
        <v>29195</v>
      </c>
      <c r="D529" s="186">
        <f aca="true" t="shared" si="158" ref="D529:H529">D530+D534+D550+D554+D558+D562+D566</f>
        <v>1754</v>
      </c>
      <c r="E529" s="186">
        <f t="shared" si="158"/>
        <v>11610</v>
      </c>
      <c r="F529" s="186">
        <f t="shared" si="158"/>
        <v>14840</v>
      </c>
      <c r="G529" s="186">
        <f t="shared" si="158"/>
        <v>991</v>
      </c>
      <c r="H529" s="186">
        <f t="shared" si="158"/>
        <v>0</v>
      </c>
    </row>
    <row r="530" spans="1:8" s="5" customFormat="1" ht="38.25">
      <c r="A530" s="11" t="s">
        <v>266</v>
      </c>
      <c r="B530" s="38" t="s">
        <v>267</v>
      </c>
      <c r="C530" s="189">
        <f aca="true" t="shared" si="159" ref="C530:E530">SUM(C531:C533)</f>
        <v>13529</v>
      </c>
      <c r="D530" s="189">
        <f t="shared" si="159"/>
        <v>1754</v>
      </c>
      <c r="E530" s="189">
        <f t="shared" si="159"/>
        <v>9210</v>
      </c>
      <c r="F530" s="189">
        <f>SUM(F531:F533)</f>
        <v>2565</v>
      </c>
      <c r="G530" s="189">
        <f aca="true" t="shared" si="160" ref="G530:H530">SUM(G531:G533)</f>
        <v>0</v>
      </c>
      <c r="H530" s="189">
        <f t="shared" si="160"/>
        <v>0</v>
      </c>
    </row>
    <row r="531" spans="1:8" s="5" customFormat="1" ht="15">
      <c r="A531" s="4"/>
      <c r="B531" s="148" t="s">
        <v>595</v>
      </c>
      <c r="C531" s="176">
        <f>SUM(D531:H531)</f>
        <v>4435</v>
      </c>
      <c r="D531" s="190">
        <v>530</v>
      </c>
      <c r="E531" s="191">
        <v>3060</v>
      </c>
      <c r="F531" s="191">
        <v>845</v>
      </c>
      <c r="G531" s="182"/>
      <c r="H531" s="176"/>
    </row>
    <row r="532" spans="1:8" s="5" customFormat="1" ht="15">
      <c r="A532" s="4"/>
      <c r="B532" s="148" t="s">
        <v>596</v>
      </c>
      <c r="C532" s="176">
        <f aca="true" t="shared" si="161" ref="C532:C569">SUM(D532:H532)</f>
        <v>4508</v>
      </c>
      <c r="D532" s="190">
        <v>583</v>
      </c>
      <c r="E532" s="191">
        <v>3070</v>
      </c>
      <c r="F532" s="191">
        <v>855</v>
      </c>
      <c r="G532" s="182"/>
      <c r="H532" s="176"/>
    </row>
    <row r="533" spans="1:8" s="5" customFormat="1" ht="15">
      <c r="A533" s="4"/>
      <c r="B533" s="148" t="s">
        <v>675</v>
      </c>
      <c r="C533" s="176">
        <f t="shared" si="161"/>
        <v>4586</v>
      </c>
      <c r="D533" s="190">
        <v>641</v>
      </c>
      <c r="E533" s="191">
        <v>3080</v>
      </c>
      <c r="F533" s="191">
        <v>865</v>
      </c>
      <c r="G533" s="182"/>
      <c r="H533" s="176"/>
    </row>
    <row r="534" spans="1:8" s="5" customFormat="1" ht="25.5">
      <c r="A534" s="11" t="s">
        <v>268</v>
      </c>
      <c r="B534" s="11" t="s">
        <v>269</v>
      </c>
      <c r="C534" s="189">
        <f aca="true" t="shared" si="162" ref="C534:E534">SUM(C535:C537)</f>
        <v>8446</v>
      </c>
      <c r="D534" s="189">
        <f t="shared" si="162"/>
        <v>0</v>
      </c>
      <c r="E534" s="189">
        <f t="shared" si="162"/>
        <v>0</v>
      </c>
      <c r="F534" s="189">
        <f>SUM(F535:F537)</f>
        <v>8379</v>
      </c>
      <c r="G534" s="189">
        <f aca="true" t="shared" si="163" ref="G534:H534">SUM(G535:G537)</f>
        <v>67</v>
      </c>
      <c r="H534" s="189">
        <f t="shared" si="163"/>
        <v>0</v>
      </c>
    </row>
    <row r="535" spans="1:8" s="5" customFormat="1" ht="15">
      <c r="A535" s="4"/>
      <c r="B535" s="148" t="s">
        <v>595</v>
      </c>
      <c r="C535" s="176">
        <f t="shared" si="161"/>
        <v>2580</v>
      </c>
      <c r="D535" s="190">
        <f>D539+D543+D547</f>
        <v>0</v>
      </c>
      <c r="E535" s="190">
        <f aca="true" t="shared" si="164" ref="E535:H535">E539+E543+E547</f>
        <v>0</v>
      </c>
      <c r="F535" s="190">
        <f t="shared" si="164"/>
        <v>2560</v>
      </c>
      <c r="G535" s="190">
        <f t="shared" si="164"/>
        <v>20</v>
      </c>
      <c r="H535" s="190">
        <f t="shared" si="164"/>
        <v>0</v>
      </c>
    </row>
    <row r="536" spans="1:8" s="5" customFormat="1" ht="15">
      <c r="A536" s="4"/>
      <c r="B536" s="148" t="s">
        <v>596</v>
      </c>
      <c r="C536" s="176">
        <f t="shared" si="161"/>
        <v>2837</v>
      </c>
      <c r="D536" s="190">
        <f aca="true" t="shared" si="165" ref="D536:H537">D540+D544+D548</f>
        <v>0</v>
      </c>
      <c r="E536" s="190">
        <f t="shared" si="165"/>
        <v>0</v>
      </c>
      <c r="F536" s="190">
        <f t="shared" si="165"/>
        <v>2815</v>
      </c>
      <c r="G536" s="190">
        <f t="shared" si="165"/>
        <v>22</v>
      </c>
      <c r="H536" s="190">
        <f t="shared" si="165"/>
        <v>0</v>
      </c>
    </row>
    <row r="537" spans="1:8" s="5" customFormat="1" ht="15">
      <c r="A537" s="4"/>
      <c r="B537" s="148" t="s">
        <v>675</v>
      </c>
      <c r="C537" s="176">
        <f t="shared" si="161"/>
        <v>3029</v>
      </c>
      <c r="D537" s="190">
        <f t="shared" si="165"/>
        <v>0</v>
      </c>
      <c r="E537" s="190">
        <f t="shared" si="165"/>
        <v>0</v>
      </c>
      <c r="F537" s="190">
        <f t="shared" si="165"/>
        <v>3004</v>
      </c>
      <c r="G537" s="190">
        <f t="shared" si="165"/>
        <v>25</v>
      </c>
      <c r="H537" s="190">
        <f t="shared" si="165"/>
        <v>0</v>
      </c>
    </row>
    <row r="538" spans="1:9" s="5" customFormat="1" ht="15">
      <c r="A538" s="4" t="s">
        <v>270</v>
      </c>
      <c r="B538" s="42" t="s">
        <v>271</v>
      </c>
      <c r="C538" s="192">
        <f aca="true" t="shared" si="166" ref="C538:E538">SUM(C539:C541)</f>
        <v>5386</v>
      </c>
      <c r="D538" s="192">
        <f t="shared" si="166"/>
        <v>0</v>
      </c>
      <c r="E538" s="192">
        <f t="shared" si="166"/>
        <v>0</v>
      </c>
      <c r="F538" s="192">
        <f>SUM(F539:F541)</f>
        <v>5386</v>
      </c>
      <c r="G538" s="192">
        <f aca="true" t="shared" si="167" ref="G538:H538">SUM(G539:G541)</f>
        <v>0</v>
      </c>
      <c r="H538" s="192">
        <f t="shared" si="167"/>
        <v>0</v>
      </c>
      <c r="I538" s="149"/>
    </row>
    <row r="539" spans="1:8" s="5" customFormat="1" ht="15">
      <c r="A539" s="4"/>
      <c r="B539" s="148" t="s">
        <v>595</v>
      </c>
      <c r="C539" s="176">
        <f>SUM(D539:H539)</f>
        <v>1636</v>
      </c>
      <c r="D539" s="190"/>
      <c r="E539" s="191"/>
      <c r="F539" s="191">
        <v>1636</v>
      </c>
      <c r="G539" s="191"/>
      <c r="H539" s="176"/>
    </row>
    <row r="540" spans="1:8" s="5" customFormat="1" ht="15">
      <c r="A540" s="4"/>
      <c r="B540" s="148" t="s">
        <v>596</v>
      </c>
      <c r="C540" s="176">
        <f t="shared" si="161"/>
        <v>1800</v>
      </c>
      <c r="D540" s="190"/>
      <c r="E540" s="191"/>
      <c r="F540" s="191">
        <v>1800</v>
      </c>
      <c r="G540" s="191"/>
      <c r="H540" s="176"/>
    </row>
    <row r="541" spans="1:8" s="5" customFormat="1" ht="15">
      <c r="A541" s="4"/>
      <c r="B541" s="148" t="s">
        <v>675</v>
      </c>
      <c r="C541" s="176">
        <f t="shared" si="161"/>
        <v>1950</v>
      </c>
      <c r="D541" s="190"/>
      <c r="E541" s="191"/>
      <c r="F541" s="191">
        <v>1950</v>
      </c>
      <c r="G541" s="191"/>
      <c r="H541" s="176"/>
    </row>
    <row r="542" spans="1:8" s="5" customFormat="1" ht="15">
      <c r="A542" s="4" t="s">
        <v>272</v>
      </c>
      <c r="B542" s="42" t="s">
        <v>273</v>
      </c>
      <c r="C542" s="192">
        <f aca="true" t="shared" si="168" ref="C542:E542">SUM(C543:C545)</f>
        <v>1977</v>
      </c>
      <c r="D542" s="192">
        <f t="shared" si="168"/>
        <v>0</v>
      </c>
      <c r="E542" s="192">
        <f t="shared" si="168"/>
        <v>0</v>
      </c>
      <c r="F542" s="192">
        <f>SUM(F543:F545)</f>
        <v>1910</v>
      </c>
      <c r="G542" s="192">
        <f aca="true" t="shared" si="169" ref="G542:H542">SUM(G543:G545)</f>
        <v>67</v>
      </c>
      <c r="H542" s="192">
        <f t="shared" si="169"/>
        <v>0</v>
      </c>
    </row>
    <row r="543" spans="1:8" s="5" customFormat="1" ht="15">
      <c r="A543" s="4"/>
      <c r="B543" s="148" t="s">
        <v>595</v>
      </c>
      <c r="C543" s="176">
        <f t="shared" si="161"/>
        <v>605</v>
      </c>
      <c r="D543" s="190"/>
      <c r="E543" s="191"/>
      <c r="F543" s="191">
        <v>585</v>
      </c>
      <c r="G543" s="191">
        <v>20</v>
      </c>
      <c r="H543" s="176"/>
    </row>
    <row r="544" spans="1:8" s="5" customFormat="1" ht="15">
      <c r="A544" s="4"/>
      <c r="B544" s="148" t="s">
        <v>596</v>
      </c>
      <c r="C544" s="176">
        <f t="shared" si="161"/>
        <v>665</v>
      </c>
      <c r="D544" s="190"/>
      <c r="E544" s="191"/>
      <c r="F544" s="191">
        <v>643</v>
      </c>
      <c r="G544" s="191">
        <v>22</v>
      </c>
      <c r="H544" s="176"/>
    </row>
    <row r="545" spans="1:8" s="5" customFormat="1" ht="15">
      <c r="A545" s="4"/>
      <c r="B545" s="148" t="s">
        <v>675</v>
      </c>
      <c r="C545" s="176">
        <f t="shared" si="161"/>
        <v>707</v>
      </c>
      <c r="D545" s="190"/>
      <c r="E545" s="191"/>
      <c r="F545" s="191">
        <v>682</v>
      </c>
      <c r="G545" s="191">
        <v>25</v>
      </c>
      <c r="H545" s="176"/>
    </row>
    <row r="546" spans="1:8" s="5" customFormat="1" ht="15">
      <c r="A546" s="4" t="s">
        <v>274</v>
      </c>
      <c r="B546" s="42" t="s">
        <v>275</v>
      </c>
      <c r="C546" s="192">
        <f aca="true" t="shared" si="170" ref="C546:E546">SUM(C547:C549)</f>
        <v>1083</v>
      </c>
      <c r="D546" s="192">
        <f t="shared" si="170"/>
        <v>0</v>
      </c>
      <c r="E546" s="192">
        <f t="shared" si="170"/>
        <v>0</v>
      </c>
      <c r="F546" s="192">
        <f>SUM(F547:F549)</f>
        <v>1083</v>
      </c>
      <c r="G546" s="192">
        <f aca="true" t="shared" si="171" ref="G546:H546">SUM(G547:G549)</f>
        <v>0</v>
      </c>
      <c r="H546" s="192">
        <f t="shared" si="171"/>
        <v>0</v>
      </c>
    </row>
    <row r="547" spans="1:8" s="5" customFormat="1" ht="15">
      <c r="A547" s="4"/>
      <c r="B547" s="148" t="s">
        <v>595</v>
      </c>
      <c r="C547" s="176">
        <f t="shared" si="161"/>
        <v>339</v>
      </c>
      <c r="D547" s="190"/>
      <c r="E547" s="191"/>
      <c r="F547" s="191">
        <v>339</v>
      </c>
      <c r="G547" s="191"/>
      <c r="H547" s="176"/>
    </row>
    <row r="548" spans="1:8" s="5" customFormat="1" ht="15">
      <c r="A548" s="4"/>
      <c r="B548" s="148" t="s">
        <v>596</v>
      </c>
      <c r="C548" s="176">
        <f t="shared" si="161"/>
        <v>372</v>
      </c>
      <c r="D548" s="190"/>
      <c r="E548" s="191"/>
      <c r="F548" s="191">
        <v>372</v>
      </c>
      <c r="G548" s="191"/>
      <c r="H548" s="176"/>
    </row>
    <row r="549" spans="1:8" s="5" customFormat="1" ht="15">
      <c r="A549" s="4"/>
      <c r="B549" s="148" t="s">
        <v>675</v>
      </c>
      <c r="C549" s="176">
        <f t="shared" si="161"/>
        <v>372</v>
      </c>
      <c r="D549" s="190"/>
      <c r="E549" s="191"/>
      <c r="F549" s="191">
        <v>372</v>
      </c>
      <c r="G549" s="191"/>
      <c r="H549" s="176"/>
    </row>
    <row r="550" spans="1:8" s="5" customFormat="1" ht="25.5">
      <c r="A550" s="11" t="s">
        <v>276</v>
      </c>
      <c r="B550" s="11" t="s">
        <v>277</v>
      </c>
      <c r="C550" s="189">
        <f aca="true" t="shared" si="172" ref="C550:E550">SUM(C551:C553)</f>
        <v>66</v>
      </c>
      <c r="D550" s="189">
        <f t="shared" si="172"/>
        <v>0</v>
      </c>
      <c r="E550" s="189">
        <f t="shared" si="172"/>
        <v>0</v>
      </c>
      <c r="F550" s="189">
        <f>SUM(F551:F553)</f>
        <v>66</v>
      </c>
      <c r="G550" s="189">
        <f aca="true" t="shared" si="173" ref="G550:H550">SUM(G551:G553)</f>
        <v>0</v>
      </c>
      <c r="H550" s="189">
        <f t="shared" si="173"/>
        <v>0</v>
      </c>
    </row>
    <row r="551" spans="1:8" s="5" customFormat="1" ht="15">
      <c r="A551" s="4"/>
      <c r="B551" s="148" t="s">
        <v>595</v>
      </c>
      <c r="C551" s="176">
        <f t="shared" si="161"/>
        <v>19</v>
      </c>
      <c r="D551" s="190"/>
      <c r="E551" s="191"/>
      <c r="F551" s="191">
        <v>19</v>
      </c>
      <c r="G551" s="182"/>
      <c r="H551" s="176"/>
    </row>
    <row r="552" spans="1:8" s="5" customFormat="1" ht="15">
      <c r="A552" s="4"/>
      <c r="B552" s="148" t="s">
        <v>596</v>
      </c>
      <c r="C552" s="176">
        <f t="shared" si="161"/>
        <v>21</v>
      </c>
      <c r="D552" s="190"/>
      <c r="E552" s="191"/>
      <c r="F552" s="191">
        <v>21</v>
      </c>
      <c r="G552" s="182"/>
      <c r="H552" s="176"/>
    </row>
    <row r="553" spans="1:8" s="5" customFormat="1" ht="15">
      <c r="A553" s="4"/>
      <c r="B553" s="148" t="s">
        <v>675</v>
      </c>
      <c r="C553" s="176">
        <f t="shared" si="161"/>
        <v>26</v>
      </c>
      <c r="D553" s="190"/>
      <c r="E553" s="191"/>
      <c r="F553" s="191">
        <v>26</v>
      </c>
      <c r="G553" s="182"/>
      <c r="H553" s="176"/>
    </row>
    <row r="554" spans="1:8" s="5" customFormat="1" ht="38.25">
      <c r="A554" s="11" t="s">
        <v>278</v>
      </c>
      <c r="B554" s="11" t="s">
        <v>279</v>
      </c>
      <c r="C554" s="189">
        <f aca="true" t="shared" si="174" ref="C554:E554">SUM(C555:C557)</f>
        <v>90</v>
      </c>
      <c r="D554" s="189">
        <f t="shared" si="174"/>
        <v>0</v>
      </c>
      <c r="E554" s="189">
        <f t="shared" si="174"/>
        <v>0</v>
      </c>
      <c r="F554" s="189">
        <f>SUM(F555:F557)</f>
        <v>90</v>
      </c>
      <c r="G554" s="189">
        <f aca="true" t="shared" si="175" ref="G554:H554">SUM(G555:G557)</f>
        <v>0</v>
      </c>
      <c r="H554" s="189">
        <f t="shared" si="175"/>
        <v>0</v>
      </c>
    </row>
    <row r="555" spans="1:8" s="5" customFormat="1" ht="15">
      <c r="A555" s="4"/>
      <c r="B555" s="148" t="s">
        <v>595</v>
      </c>
      <c r="C555" s="176">
        <f t="shared" si="161"/>
        <v>25</v>
      </c>
      <c r="D555" s="190"/>
      <c r="E555" s="191"/>
      <c r="F555" s="191">
        <v>25</v>
      </c>
      <c r="G555" s="182"/>
      <c r="H555" s="176"/>
    </row>
    <row r="556" spans="1:8" s="5" customFormat="1" ht="15">
      <c r="A556" s="4"/>
      <c r="B556" s="148" t="s">
        <v>596</v>
      </c>
      <c r="C556" s="176">
        <f t="shared" si="161"/>
        <v>30</v>
      </c>
      <c r="D556" s="190"/>
      <c r="E556" s="191"/>
      <c r="F556" s="191">
        <v>30</v>
      </c>
      <c r="G556" s="182"/>
      <c r="H556" s="176"/>
    </row>
    <row r="557" spans="1:8" s="5" customFormat="1" ht="15">
      <c r="A557" s="4"/>
      <c r="B557" s="148" t="s">
        <v>675</v>
      </c>
      <c r="C557" s="176">
        <f t="shared" si="161"/>
        <v>35</v>
      </c>
      <c r="D557" s="190"/>
      <c r="E557" s="191"/>
      <c r="F557" s="191">
        <v>35</v>
      </c>
      <c r="G557" s="182"/>
      <c r="H557" s="176"/>
    </row>
    <row r="558" spans="1:8" s="5" customFormat="1" ht="38.25">
      <c r="A558" s="11" t="s">
        <v>280</v>
      </c>
      <c r="B558" s="11" t="s">
        <v>281</v>
      </c>
      <c r="C558" s="189">
        <f aca="true" t="shared" si="176" ref="C558:E558">SUM(C559:C561)</f>
        <v>3564</v>
      </c>
      <c r="D558" s="189">
        <f t="shared" si="176"/>
        <v>0</v>
      </c>
      <c r="E558" s="189">
        <f t="shared" si="176"/>
        <v>2400</v>
      </c>
      <c r="F558" s="189">
        <f>SUM(F559:F561)</f>
        <v>240</v>
      </c>
      <c r="G558" s="189">
        <f aca="true" t="shared" si="177" ref="G558:H558">SUM(G559:G561)</f>
        <v>924</v>
      </c>
      <c r="H558" s="189">
        <f t="shared" si="177"/>
        <v>0</v>
      </c>
    </row>
    <row r="559" spans="1:8" s="5" customFormat="1" ht="15">
      <c r="A559" s="4"/>
      <c r="B559" s="148" t="s">
        <v>595</v>
      </c>
      <c r="C559" s="176">
        <f t="shared" si="161"/>
        <v>1168</v>
      </c>
      <c r="D559" s="190"/>
      <c r="E559" s="191">
        <v>800</v>
      </c>
      <c r="F559" s="191">
        <v>80</v>
      </c>
      <c r="G559" s="191">
        <v>288</v>
      </c>
      <c r="H559" s="176">
        <f>SUM(H560:H564)</f>
        <v>0</v>
      </c>
    </row>
    <row r="560" spans="1:8" s="5" customFormat="1" ht="15">
      <c r="A560" s="4"/>
      <c r="B560" s="148" t="s">
        <v>596</v>
      </c>
      <c r="C560" s="176">
        <f t="shared" si="161"/>
        <v>1196</v>
      </c>
      <c r="D560" s="190"/>
      <c r="E560" s="191">
        <v>800</v>
      </c>
      <c r="F560" s="191">
        <v>80</v>
      </c>
      <c r="G560" s="191">
        <v>316</v>
      </c>
      <c r="H560" s="176"/>
    </row>
    <row r="561" spans="1:8" s="5" customFormat="1" ht="15">
      <c r="A561" s="4"/>
      <c r="B561" s="148" t="s">
        <v>675</v>
      </c>
      <c r="C561" s="176">
        <f t="shared" si="161"/>
        <v>1200</v>
      </c>
      <c r="D561" s="190"/>
      <c r="E561" s="191">
        <v>800</v>
      </c>
      <c r="F561" s="191">
        <v>80</v>
      </c>
      <c r="G561" s="191">
        <v>320</v>
      </c>
      <c r="H561" s="176"/>
    </row>
    <row r="562" spans="1:8" s="5" customFormat="1" ht="25.5">
      <c r="A562" s="11" t="s">
        <v>282</v>
      </c>
      <c r="B562" s="11" t="s">
        <v>283</v>
      </c>
      <c r="C562" s="189">
        <f aca="true" t="shared" si="178" ref="C562:E562">SUM(C563:C565)</f>
        <v>3500</v>
      </c>
      <c r="D562" s="189">
        <f t="shared" si="178"/>
        <v>0</v>
      </c>
      <c r="E562" s="189">
        <f t="shared" si="178"/>
        <v>0</v>
      </c>
      <c r="F562" s="189">
        <f>SUM(F563:F565)</f>
        <v>3500</v>
      </c>
      <c r="G562" s="189">
        <f aca="true" t="shared" si="179" ref="G562:H562">SUM(G563:G565)</f>
        <v>0</v>
      </c>
      <c r="H562" s="189">
        <f t="shared" si="179"/>
        <v>0</v>
      </c>
    </row>
    <row r="563" spans="1:8" s="5" customFormat="1" ht="15">
      <c r="A563" s="4"/>
      <c r="B563" s="148" t="s">
        <v>595</v>
      </c>
      <c r="C563" s="176">
        <f t="shared" si="161"/>
        <v>1100</v>
      </c>
      <c r="D563" s="190"/>
      <c r="E563" s="191"/>
      <c r="F563" s="191">
        <v>1100</v>
      </c>
      <c r="G563" s="182"/>
      <c r="H563" s="176"/>
    </row>
    <row r="564" spans="1:8" s="5" customFormat="1" ht="15">
      <c r="A564" s="4"/>
      <c r="B564" s="148" t="s">
        <v>596</v>
      </c>
      <c r="C564" s="176">
        <f t="shared" si="161"/>
        <v>1200</v>
      </c>
      <c r="D564" s="190"/>
      <c r="E564" s="191"/>
      <c r="F564" s="191">
        <v>1200</v>
      </c>
      <c r="G564" s="182"/>
      <c r="H564" s="176"/>
    </row>
    <row r="565" spans="1:8" s="5" customFormat="1" ht="15">
      <c r="A565" s="4"/>
      <c r="B565" s="148" t="s">
        <v>675</v>
      </c>
      <c r="C565" s="176">
        <f t="shared" si="161"/>
        <v>1200</v>
      </c>
      <c r="D565" s="190"/>
      <c r="E565" s="191"/>
      <c r="F565" s="191">
        <v>1200</v>
      </c>
      <c r="G565" s="182"/>
      <c r="H565" s="176"/>
    </row>
    <row r="566" spans="1:8" s="5" customFormat="1" ht="25.5">
      <c r="A566" s="11" t="s">
        <v>284</v>
      </c>
      <c r="B566" s="11" t="s">
        <v>285</v>
      </c>
      <c r="C566" s="189">
        <f aca="true" t="shared" si="180" ref="C566:E566">SUM(C567:C569)</f>
        <v>0</v>
      </c>
      <c r="D566" s="189">
        <f t="shared" si="180"/>
        <v>0</v>
      </c>
      <c r="E566" s="189">
        <f t="shared" si="180"/>
        <v>0</v>
      </c>
      <c r="F566" s="189">
        <f>SUM(F567:F569)</f>
        <v>0</v>
      </c>
      <c r="G566" s="189">
        <f aca="true" t="shared" si="181" ref="G566:H566">SUM(G567:G569)</f>
        <v>0</v>
      </c>
      <c r="H566" s="189">
        <f t="shared" si="181"/>
        <v>0</v>
      </c>
    </row>
    <row r="567" spans="1:8" s="5" customFormat="1" ht="15">
      <c r="A567" s="4"/>
      <c r="B567" s="148" t="s">
        <v>595</v>
      </c>
      <c r="C567" s="176">
        <f t="shared" si="161"/>
        <v>0</v>
      </c>
      <c r="D567" s="176"/>
      <c r="E567" s="182"/>
      <c r="F567" s="182"/>
      <c r="G567" s="182"/>
      <c r="H567" s="176"/>
    </row>
    <row r="568" spans="1:8" s="5" customFormat="1" ht="15">
      <c r="A568" s="4"/>
      <c r="B568" s="148" t="s">
        <v>596</v>
      </c>
      <c r="C568" s="176">
        <f t="shared" si="161"/>
        <v>0</v>
      </c>
      <c r="D568" s="176"/>
      <c r="E568" s="182"/>
      <c r="F568" s="182"/>
      <c r="G568" s="182"/>
      <c r="H568" s="176"/>
    </row>
    <row r="569" spans="1:8" s="5" customFormat="1" ht="15">
      <c r="A569" s="4"/>
      <c r="B569" s="148" t="s">
        <v>675</v>
      </c>
      <c r="C569" s="176">
        <f t="shared" si="161"/>
        <v>0</v>
      </c>
      <c r="D569" s="176"/>
      <c r="E569" s="182"/>
      <c r="F569" s="182"/>
      <c r="G569" s="182"/>
      <c r="H569" s="176"/>
    </row>
    <row r="570" spans="1:8" s="5" customFormat="1" ht="15">
      <c r="A570" s="16"/>
      <c r="B570" s="9" t="s">
        <v>286</v>
      </c>
      <c r="C570" s="188">
        <f aca="true" t="shared" si="182" ref="C570:C573">SUM(D570:H570)</f>
        <v>705125.91284</v>
      </c>
      <c r="D570" s="188">
        <f>SUM(D571:D573)</f>
        <v>70000</v>
      </c>
      <c r="E570" s="188">
        <f>SUM(E571:E573)</f>
        <v>573567.31</v>
      </c>
      <c r="F570" s="188">
        <f aca="true" t="shared" si="183" ref="F570:H570">SUM(F571:F573)</f>
        <v>46558.60284</v>
      </c>
      <c r="G570" s="188">
        <f t="shared" si="183"/>
        <v>15000</v>
      </c>
      <c r="H570" s="188">
        <f t="shared" si="183"/>
        <v>0</v>
      </c>
    </row>
    <row r="571" spans="1:8" s="5" customFormat="1" ht="15">
      <c r="A571" s="4"/>
      <c r="B571" s="148" t="s">
        <v>595</v>
      </c>
      <c r="C571" s="176">
        <f t="shared" si="182"/>
        <v>398070.83084</v>
      </c>
      <c r="D571" s="170">
        <f>D576</f>
        <v>70000</v>
      </c>
      <c r="E571" s="170">
        <f>E576</f>
        <v>283567.31</v>
      </c>
      <c r="F571" s="170">
        <f>F576</f>
        <v>39503.52084</v>
      </c>
      <c r="G571" s="170">
        <f aca="true" t="shared" si="184" ref="G571:H573">G576+G580+G596+G600+G604+G608+G612</f>
        <v>5000</v>
      </c>
      <c r="H571" s="170">
        <f t="shared" si="184"/>
        <v>0</v>
      </c>
    </row>
    <row r="572" spans="1:8" s="5" customFormat="1" ht="15">
      <c r="A572" s="4"/>
      <c r="B572" s="148" t="s">
        <v>596</v>
      </c>
      <c r="C572" s="176">
        <f t="shared" si="182"/>
        <v>154555.082</v>
      </c>
      <c r="D572" s="170">
        <f aca="true" t="shared" si="185" ref="D572:F573">D577</f>
        <v>0</v>
      </c>
      <c r="E572" s="170">
        <f>E577</f>
        <v>145000</v>
      </c>
      <c r="F572" s="170">
        <f t="shared" si="185"/>
        <v>4555.082</v>
      </c>
      <c r="G572" s="170">
        <f t="shared" si="184"/>
        <v>5000</v>
      </c>
      <c r="H572" s="170">
        <f t="shared" si="184"/>
        <v>0</v>
      </c>
    </row>
    <row r="573" spans="1:8" s="5" customFormat="1" ht="15">
      <c r="A573" s="4"/>
      <c r="B573" s="148" t="s">
        <v>675</v>
      </c>
      <c r="C573" s="176">
        <f t="shared" si="182"/>
        <v>152500</v>
      </c>
      <c r="D573" s="170">
        <f t="shared" si="185"/>
        <v>0</v>
      </c>
      <c r="E573" s="170">
        <f>E578</f>
        <v>145000</v>
      </c>
      <c r="F573" s="170">
        <f t="shared" si="185"/>
        <v>2500</v>
      </c>
      <c r="G573" s="170">
        <f t="shared" si="184"/>
        <v>5000</v>
      </c>
      <c r="H573" s="170">
        <f t="shared" si="184"/>
        <v>0</v>
      </c>
    </row>
    <row r="574" spans="1:8" ht="25.5">
      <c r="A574" s="10"/>
      <c r="B574" s="10" t="s">
        <v>287</v>
      </c>
      <c r="C574" s="173">
        <f>SUM(D574:H574)</f>
        <v>697625.91284</v>
      </c>
      <c r="D574" s="173">
        <f>D575</f>
        <v>70000</v>
      </c>
      <c r="E574" s="173">
        <f aca="true" t="shared" si="186" ref="E574:H574">E575</f>
        <v>573567.31</v>
      </c>
      <c r="F574" s="173">
        <f t="shared" si="186"/>
        <v>46558.60284</v>
      </c>
      <c r="G574" s="173">
        <f t="shared" si="186"/>
        <v>7500</v>
      </c>
      <c r="H574" s="173">
        <f t="shared" si="186"/>
        <v>0</v>
      </c>
    </row>
    <row r="575" spans="1:8" ht="25.5">
      <c r="A575" s="11" t="s">
        <v>288</v>
      </c>
      <c r="B575" s="11" t="s">
        <v>289</v>
      </c>
      <c r="C575" s="174">
        <f aca="true" t="shared" si="187" ref="C575:C763">SUM(D575:H575)</f>
        <v>697625.91284</v>
      </c>
      <c r="D575" s="174">
        <f>SUM(D576:D578)</f>
        <v>70000</v>
      </c>
      <c r="E575" s="174">
        <f>SUM(E576:E578)</f>
        <v>573567.31</v>
      </c>
      <c r="F575" s="174">
        <f>SUM(F576:F578)</f>
        <v>46558.60284</v>
      </c>
      <c r="G575" s="174">
        <f>SUM(G576:G578)</f>
        <v>7500</v>
      </c>
      <c r="H575" s="174">
        <f>SUM(H576:H578)</f>
        <v>0</v>
      </c>
    </row>
    <row r="576" spans="1:8" ht="15">
      <c r="A576" s="4"/>
      <c r="B576" s="148" t="s">
        <v>595</v>
      </c>
      <c r="C576" s="170">
        <f t="shared" si="187"/>
        <v>395570.83084</v>
      </c>
      <c r="D576" s="170">
        <f>D580+D584+D588+D592+D596+D600+D604+D608+D612+D616</f>
        <v>70000</v>
      </c>
      <c r="E576" s="170">
        <f>E580+E584+E588+E592+E596+E600+E604+E608+E612+E616</f>
        <v>283567.31</v>
      </c>
      <c r="F576" s="170">
        <f>F580+F584+F588+F592+F596+F600+F604+F608+F612+F616</f>
        <v>39503.52084</v>
      </c>
      <c r="G576" s="170">
        <f>G580+G584+G588+G592+G596+G600+G604+G608+G612+G616</f>
        <v>2500</v>
      </c>
      <c r="H576" s="170">
        <f>H580+H584+H588+H592+H596+H600+H604+H608+H612+H616</f>
        <v>0</v>
      </c>
    </row>
    <row r="577" spans="1:8" ht="15">
      <c r="A577" s="4"/>
      <c r="B577" s="148" t="s">
        <v>596</v>
      </c>
      <c r="C577" s="170">
        <f t="shared" si="187"/>
        <v>152055.082</v>
      </c>
      <c r="D577" s="170">
        <f aca="true" t="shared" si="188" ref="D577:H578">D581+D585+D589+D593+D597+D601+D605+D609+D613+D617</f>
        <v>0</v>
      </c>
      <c r="E577" s="170">
        <f t="shared" si="188"/>
        <v>145000</v>
      </c>
      <c r="F577" s="170">
        <f t="shared" si="188"/>
        <v>4555.082</v>
      </c>
      <c r="G577" s="170">
        <f t="shared" si="188"/>
        <v>2500</v>
      </c>
      <c r="H577" s="170">
        <f t="shared" si="188"/>
        <v>0</v>
      </c>
    </row>
    <row r="578" spans="1:8" ht="15">
      <c r="A578" s="4"/>
      <c r="B578" s="148" t="s">
        <v>675</v>
      </c>
      <c r="C578" s="170">
        <f t="shared" si="187"/>
        <v>150000</v>
      </c>
      <c r="D578" s="170">
        <f t="shared" si="188"/>
        <v>0</v>
      </c>
      <c r="E578" s="170">
        <f t="shared" si="188"/>
        <v>145000</v>
      </c>
      <c r="F578" s="170">
        <f t="shared" si="188"/>
        <v>2500</v>
      </c>
      <c r="G578" s="170">
        <f t="shared" si="188"/>
        <v>2500</v>
      </c>
      <c r="H578" s="170">
        <f t="shared" si="188"/>
        <v>0</v>
      </c>
    </row>
    <row r="579" spans="1:8" ht="15">
      <c r="A579" s="4" t="s">
        <v>290</v>
      </c>
      <c r="B579" s="4" t="s">
        <v>291</v>
      </c>
      <c r="C579" s="170">
        <f t="shared" si="187"/>
        <v>30000</v>
      </c>
      <c r="D579" s="170">
        <f>SUM(D580:D582)</f>
        <v>0</v>
      </c>
      <c r="E579" s="170">
        <f>SUM(E580:E582)</f>
        <v>15000</v>
      </c>
      <c r="F579" s="170">
        <f>SUM(F580:F582)</f>
        <v>7500</v>
      </c>
      <c r="G579" s="170">
        <f>SUM(G580:G582)</f>
        <v>7500</v>
      </c>
      <c r="H579" s="170">
        <f>SUM(H580:H582)</f>
        <v>0</v>
      </c>
    </row>
    <row r="580" spans="1:8" ht="15">
      <c r="A580" s="4"/>
      <c r="B580" s="148" t="s">
        <v>595</v>
      </c>
      <c r="C580" s="170">
        <f t="shared" si="187"/>
        <v>10000</v>
      </c>
      <c r="D580" s="193"/>
      <c r="E580" s="193">
        <v>5000</v>
      </c>
      <c r="F580" s="193">
        <v>2500</v>
      </c>
      <c r="G580" s="175">
        <v>2500</v>
      </c>
      <c r="H580" s="170"/>
    </row>
    <row r="581" spans="1:8" ht="15">
      <c r="A581" s="4"/>
      <c r="B581" s="148" t="s">
        <v>596</v>
      </c>
      <c r="C581" s="170">
        <f t="shared" si="187"/>
        <v>10000</v>
      </c>
      <c r="D581" s="183"/>
      <c r="E581" s="193">
        <v>5000</v>
      </c>
      <c r="F581" s="193">
        <v>2500</v>
      </c>
      <c r="G581" s="175">
        <v>2500</v>
      </c>
      <c r="H581" s="170"/>
    </row>
    <row r="582" spans="1:8" ht="15">
      <c r="A582" s="4"/>
      <c r="B582" s="148" t="s">
        <v>675</v>
      </c>
      <c r="C582" s="170">
        <f t="shared" si="187"/>
        <v>10000</v>
      </c>
      <c r="D582" s="183"/>
      <c r="E582" s="193">
        <v>5000</v>
      </c>
      <c r="F582" s="193">
        <v>2500</v>
      </c>
      <c r="G582" s="175">
        <v>2500</v>
      </c>
      <c r="H582" s="170"/>
    </row>
    <row r="583" spans="1:8" ht="15">
      <c r="A583" s="4" t="s">
        <v>292</v>
      </c>
      <c r="B583" s="4" t="s">
        <v>293</v>
      </c>
      <c r="C583" s="170">
        <f t="shared" si="187"/>
        <v>130000</v>
      </c>
      <c r="D583" s="170">
        <f>SUM(D584:D586)</f>
        <v>0</v>
      </c>
      <c r="E583" s="170">
        <f>SUM(E584:E586)</f>
        <v>130000</v>
      </c>
      <c r="F583" s="170">
        <f>SUM(F584:F586)</f>
        <v>0</v>
      </c>
      <c r="G583" s="170">
        <f>SUM(G584:G586)</f>
        <v>0</v>
      </c>
      <c r="H583" s="170">
        <f>SUM(H584:H586)</f>
        <v>0</v>
      </c>
    </row>
    <row r="584" spans="1:8" ht="15">
      <c r="A584" s="4"/>
      <c r="B584" s="148" t="s">
        <v>595</v>
      </c>
      <c r="C584" s="170">
        <f t="shared" si="187"/>
        <v>50000</v>
      </c>
      <c r="D584" s="193"/>
      <c r="E584" s="194">
        <v>50000</v>
      </c>
      <c r="F584" s="194"/>
      <c r="G584" s="175"/>
      <c r="H584" s="170"/>
    </row>
    <row r="585" spans="1:8" ht="15">
      <c r="A585" s="4"/>
      <c r="B585" s="148" t="s">
        <v>596</v>
      </c>
      <c r="C585" s="170">
        <f t="shared" si="187"/>
        <v>40000</v>
      </c>
      <c r="D585" s="193"/>
      <c r="E585" s="194">
        <v>40000</v>
      </c>
      <c r="F585" s="194"/>
      <c r="G585" s="175"/>
      <c r="H585" s="170"/>
    </row>
    <row r="586" spans="1:8" ht="15">
      <c r="A586" s="4"/>
      <c r="B586" s="148" t="s">
        <v>675</v>
      </c>
      <c r="C586" s="170">
        <f t="shared" si="187"/>
        <v>40000</v>
      </c>
      <c r="D586" s="193"/>
      <c r="E586" s="194">
        <v>40000</v>
      </c>
      <c r="F586" s="194"/>
      <c r="G586" s="175"/>
      <c r="H586" s="170"/>
    </row>
    <row r="587" spans="1:8" ht="15">
      <c r="A587" s="4" t="s">
        <v>294</v>
      </c>
      <c r="B587" s="4" t="s">
        <v>295</v>
      </c>
      <c r="C587" s="170">
        <f t="shared" si="187"/>
        <v>0</v>
      </c>
      <c r="D587" s="170">
        <f>SUM(D588:D590)</f>
        <v>0</v>
      </c>
      <c r="E587" s="170">
        <f>SUM(E588:E590)</f>
        <v>0</v>
      </c>
      <c r="F587" s="170">
        <f>SUM(F588:F590)</f>
        <v>0</v>
      </c>
      <c r="G587" s="170">
        <f>SUM(G588:G590)</f>
        <v>0</v>
      </c>
      <c r="H587" s="170">
        <f>SUM(H588:H590)</f>
        <v>0</v>
      </c>
    </row>
    <row r="588" spans="1:8" ht="15">
      <c r="A588" s="4"/>
      <c r="B588" s="148" t="s">
        <v>595</v>
      </c>
      <c r="C588" s="170">
        <f t="shared" si="187"/>
        <v>0</v>
      </c>
      <c r="D588" s="193"/>
      <c r="E588" s="194"/>
      <c r="F588" s="194"/>
      <c r="G588" s="175"/>
      <c r="H588" s="170"/>
    </row>
    <row r="589" spans="1:8" ht="15">
      <c r="A589" s="4"/>
      <c r="B589" s="148" t="s">
        <v>596</v>
      </c>
      <c r="C589" s="170">
        <f t="shared" si="187"/>
        <v>0</v>
      </c>
      <c r="D589" s="193"/>
      <c r="E589" s="193"/>
      <c r="F589" s="193"/>
      <c r="G589" s="175"/>
      <c r="H589" s="170"/>
    </row>
    <row r="590" spans="1:8" ht="15">
      <c r="A590" s="4"/>
      <c r="B590" s="148" t="s">
        <v>675</v>
      </c>
      <c r="C590" s="170">
        <f t="shared" si="187"/>
        <v>0</v>
      </c>
      <c r="D590" s="193"/>
      <c r="E590" s="193"/>
      <c r="F590" s="193"/>
      <c r="G590" s="175"/>
      <c r="H590" s="170"/>
    </row>
    <row r="591" spans="1:8" ht="15">
      <c r="A591" s="4" t="s">
        <v>296</v>
      </c>
      <c r="B591" s="4" t="s">
        <v>297</v>
      </c>
      <c r="C591" s="170">
        <f t="shared" si="187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>
      <c r="A592" s="4"/>
      <c r="B592" s="148" t="s">
        <v>595</v>
      </c>
      <c r="C592" s="170">
        <f t="shared" si="187"/>
        <v>0</v>
      </c>
      <c r="D592" s="170"/>
      <c r="E592" s="193"/>
      <c r="F592" s="193"/>
      <c r="G592" s="175"/>
      <c r="H592" s="170"/>
    </row>
    <row r="593" spans="1:8" ht="15">
      <c r="A593" s="4"/>
      <c r="B593" s="148" t="s">
        <v>596</v>
      </c>
      <c r="C593" s="170">
        <f t="shared" si="187"/>
        <v>0</v>
      </c>
      <c r="D593" s="170"/>
      <c r="E593" s="193"/>
      <c r="F593" s="193"/>
      <c r="G593" s="175"/>
      <c r="H593" s="170"/>
    </row>
    <row r="594" spans="1:8" ht="15">
      <c r="A594" s="4"/>
      <c r="B594" s="148" t="s">
        <v>675</v>
      </c>
      <c r="C594" s="170">
        <f t="shared" si="187"/>
        <v>0</v>
      </c>
      <c r="D594" s="170"/>
      <c r="E594" s="194"/>
      <c r="F594" s="175"/>
      <c r="G594" s="175"/>
      <c r="H594" s="170"/>
    </row>
    <row r="595" spans="1:8" ht="25.5">
      <c r="A595" s="4" t="s">
        <v>298</v>
      </c>
      <c r="B595" s="4" t="s">
        <v>299</v>
      </c>
      <c r="C595" s="170">
        <f t="shared" si="187"/>
        <v>70000</v>
      </c>
      <c r="D595" s="170">
        <f>SUM(D596:D598)</f>
        <v>70000</v>
      </c>
      <c r="E595" s="170">
        <f>SUM(E596:E598)</f>
        <v>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>
      <c r="A596" s="4"/>
      <c r="B596" s="148" t="s">
        <v>595</v>
      </c>
      <c r="C596" s="170">
        <f t="shared" si="187"/>
        <v>70000</v>
      </c>
      <c r="D596" s="175">
        <v>70000</v>
      </c>
      <c r="E596" s="175"/>
      <c r="F596" s="175"/>
      <c r="G596" s="175"/>
      <c r="H596" s="170"/>
    </row>
    <row r="597" spans="1:8" ht="15">
      <c r="A597" s="4"/>
      <c r="B597" s="148" t="s">
        <v>596</v>
      </c>
      <c r="C597" s="170">
        <f t="shared" si="187"/>
        <v>0</v>
      </c>
      <c r="D597" s="170"/>
      <c r="E597" s="175"/>
      <c r="F597" s="175"/>
      <c r="G597" s="175"/>
      <c r="H597" s="170"/>
    </row>
    <row r="598" spans="1:8" ht="15">
      <c r="A598" s="4"/>
      <c r="B598" s="148" t="s">
        <v>675</v>
      </c>
      <c r="C598" s="170">
        <f t="shared" si="187"/>
        <v>0</v>
      </c>
      <c r="D598" s="170"/>
      <c r="E598" s="175"/>
      <c r="F598" s="175"/>
      <c r="G598" s="175"/>
      <c r="H598" s="170"/>
    </row>
    <row r="599" spans="1:8" ht="15">
      <c r="A599" s="4" t="s">
        <v>300</v>
      </c>
      <c r="B599" s="4" t="s">
        <v>301</v>
      </c>
      <c r="C599" s="170">
        <f t="shared" si="187"/>
        <v>121567.31</v>
      </c>
      <c r="D599" s="170">
        <f>SUM(D600:D602)</f>
        <v>0</v>
      </c>
      <c r="E599" s="170">
        <f>SUM(E600:E602)</f>
        <v>121567.31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>
      <c r="A600" s="4"/>
      <c r="B600" s="148" t="s">
        <v>595</v>
      </c>
      <c r="C600" s="170">
        <f t="shared" si="187"/>
        <v>121567.31</v>
      </c>
      <c r="D600" s="170"/>
      <c r="E600" s="175">
        <v>121567.31</v>
      </c>
      <c r="F600" s="170"/>
      <c r="G600" s="170"/>
      <c r="H600" s="170"/>
    </row>
    <row r="601" spans="1:8" ht="15">
      <c r="A601" s="4"/>
      <c r="B601" s="148" t="s">
        <v>596</v>
      </c>
      <c r="C601" s="170">
        <f t="shared" si="187"/>
        <v>0</v>
      </c>
      <c r="D601" s="170"/>
      <c r="E601" s="175"/>
      <c r="F601" s="170"/>
      <c r="G601" s="170"/>
      <c r="H601" s="170"/>
    </row>
    <row r="602" spans="1:8" ht="15">
      <c r="A602" s="4"/>
      <c r="B602" s="148" t="s">
        <v>675</v>
      </c>
      <c r="C602" s="170">
        <f t="shared" si="187"/>
        <v>0</v>
      </c>
      <c r="D602" s="170"/>
      <c r="E602" s="175"/>
      <c r="F602" s="170"/>
      <c r="G602" s="170"/>
      <c r="H602" s="170"/>
    </row>
    <row r="603" spans="1:8" ht="15">
      <c r="A603" s="4" t="s">
        <v>302</v>
      </c>
      <c r="B603" s="4" t="s">
        <v>303</v>
      </c>
      <c r="C603" s="170">
        <f t="shared" si="187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>
      <c r="A604" s="4"/>
      <c r="B604" s="148" t="s">
        <v>595</v>
      </c>
      <c r="C604" s="170">
        <f t="shared" si="187"/>
        <v>0</v>
      </c>
      <c r="D604" s="170"/>
      <c r="E604" s="170"/>
      <c r="F604" s="170"/>
      <c r="G604" s="170"/>
      <c r="H604" s="170"/>
    </row>
    <row r="605" spans="1:8" ht="15">
      <c r="A605" s="4"/>
      <c r="B605" s="148" t="s">
        <v>596</v>
      </c>
      <c r="C605" s="170">
        <f t="shared" si="187"/>
        <v>0</v>
      </c>
      <c r="D605" s="170"/>
      <c r="E605" s="170"/>
      <c r="F605" s="170"/>
      <c r="G605" s="170"/>
      <c r="H605" s="170"/>
    </row>
    <row r="606" spans="1:8" ht="15">
      <c r="A606" s="4"/>
      <c r="B606" s="148" t="s">
        <v>675</v>
      </c>
      <c r="C606" s="170">
        <f t="shared" si="187"/>
        <v>0</v>
      </c>
      <c r="D606" s="170"/>
      <c r="E606" s="170"/>
      <c r="F606" s="170"/>
      <c r="G606" s="170"/>
      <c r="H606" s="170"/>
    </row>
    <row r="607" spans="1:8" ht="15">
      <c r="A607" s="4" t="s">
        <v>304</v>
      </c>
      <c r="B607" s="4" t="s">
        <v>305</v>
      </c>
      <c r="C607" s="170">
        <f t="shared" si="187"/>
        <v>300000</v>
      </c>
      <c r="D607" s="170">
        <f>SUM(D608:D610)</f>
        <v>0</v>
      </c>
      <c r="E607" s="170">
        <f>SUM(E608:E610)</f>
        <v>300000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>
      <c r="A608" s="4"/>
      <c r="B608" s="148" t="s">
        <v>595</v>
      </c>
      <c r="C608" s="170">
        <f t="shared" si="187"/>
        <v>100000</v>
      </c>
      <c r="D608" s="170"/>
      <c r="E608" s="175">
        <v>100000</v>
      </c>
      <c r="F608" s="170"/>
      <c r="G608" s="170"/>
      <c r="H608" s="170"/>
    </row>
    <row r="609" spans="1:8" ht="15">
      <c r="A609" s="4"/>
      <c r="B609" s="148" t="s">
        <v>596</v>
      </c>
      <c r="C609" s="170">
        <f t="shared" si="187"/>
        <v>100000</v>
      </c>
      <c r="D609" s="170"/>
      <c r="E609" s="175">
        <v>100000</v>
      </c>
      <c r="F609" s="170"/>
      <c r="G609" s="170"/>
      <c r="H609" s="170"/>
    </row>
    <row r="610" spans="1:8" ht="15">
      <c r="A610" s="4"/>
      <c r="B610" s="148" t="s">
        <v>675</v>
      </c>
      <c r="C610" s="170">
        <f t="shared" si="187"/>
        <v>100000</v>
      </c>
      <c r="D610" s="170"/>
      <c r="E610" s="175">
        <v>100000</v>
      </c>
      <c r="F610" s="170"/>
      <c r="G610" s="170"/>
      <c r="H610" s="170"/>
    </row>
    <row r="611" spans="1:8" ht="25.5">
      <c r="A611" s="4" t="s">
        <v>306</v>
      </c>
      <c r="B611" s="4" t="s">
        <v>307</v>
      </c>
      <c r="C611" s="170">
        <f t="shared" si="187"/>
        <v>0</v>
      </c>
      <c r="D611" s="170">
        <f>SUM(D612:D614)</f>
        <v>0</v>
      </c>
      <c r="E611" s="170">
        <f>SUM(E612:E614)</f>
        <v>0</v>
      </c>
      <c r="F611" s="170">
        <f>SUM(F612:F614)</f>
        <v>0</v>
      </c>
      <c r="G611" s="170">
        <f>SUM(G612:G614)</f>
        <v>0</v>
      </c>
      <c r="H611" s="170">
        <f>SUM(H612:H614)</f>
        <v>0</v>
      </c>
    </row>
    <row r="612" spans="1:8" ht="15">
      <c r="A612" s="4"/>
      <c r="B612" s="148" t="s">
        <v>595</v>
      </c>
      <c r="C612" s="170">
        <f t="shared" si="187"/>
        <v>0</v>
      </c>
      <c r="D612" s="170"/>
      <c r="E612" s="175"/>
      <c r="F612" s="170"/>
      <c r="G612" s="170"/>
      <c r="H612" s="170"/>
    </row>
    <row r="613" spans="1:8" ht="15">
      <c r="A613" s="4"/>
      <c r="B613" s="148" t="s">
        <v>596</v>
      </c>
      <c r="C613" s="170">
        <f t="shared" si="187"/>
        <v>0</v>
      </c>
      <c r="D613" s="170"/>
      <c r="E613" s="175"/>
      <c r="F613" s="170"/>
      <c r="G613" s="170"/>
      <c r="H613" s="170"/>
    </row>
    <row r="614" spans="1:8" ht="15">
      <c r="A614" s="4"/>
      <c r="B614" s="148" t="s">
        <v>675</v>
      </c>
      <c r="C614" s="170">
        <f t="shared" si="187"/>
        <v>0</v>
      </c>
      <c r="D614" s="170"/>
      <c r="E614" s="175"/>
      <c r="F614" s="170"/>
      <c r="G614" s="170"/>
      <c r="H614" s="170"/>
    </row>
    <row r="615" spans="1:8" ht="25.5">
      <c r="A615" s="4" t="s">
        <v>308</v>
      </c>
      <c r="B615" s="4" t="s">
        <v>309</v>
      </c>
      <c r="C615" s="170">
        <f>SUM(D615:H615)</f>
        <v>46058.60284</v>
      </c>
      <c r="D615" s="170">
        <f>SUM(D616:D618)</f>
        <v>0</v>
      </c>
      <c r="E615" s="170">
        <f>SUM(E616:E618)</f>
        <v>7000</v>
      </c>
      <c r="F615" s="170">
        <f>SUM(F616:F618)</f>
        <v>39058.60284</v>
      </c>
      <c r="G615" s="170">
        <f>SUM(G616:G618)</f>
        <v>0</v>
      </c>
      <c r="H615" s="170">
        <f>SUM(H616:H618)</f>
        <v>0</v>
      </c>
    </row>
    <row r="616" spans="1:8" ht="15">
      <c r="A616" s="4"/>
      <c r="B616" s="148" t="s">
        <v>595</v>
      </c>
      <c r="C616" s="170">
        <f t="shared" si="187"/>
        <v>44003.52084</v>
      </c>
      <c r="D616" s="170">
        <f aca="true" t="shared" si="189" ref="D616:H618">D620+D624+D628+D632+D636+D640+D644+D648+D652+D656+D660+D664+D668+D672+D676+D680+D684+D688+D692+D696+D700+D704+D708+D712+D716+D720+D724+D728+D732+D736+D740+D744+D748+D752</f>
        <v>0</v>
      </c>
      <c r="E616" s="170">
        <f>E620+E624+E628+E632+E636+E640+E644+E648+E652+E656+E660+E664+E668+E672+E676+E680+E684+E688+E692+E696+E700+E704+E708+E712+E716+E720+E724+E728+E732+E736+E740+E744+E748+E752</f>
        <v>7000</v>
      </c>
      <c r="F616" s="170">
        <f>F620+F624+F628+F632+F636+F640+F644+F648+F652+F656+F660+F664+F668+F672+F676+F680+F684+F688+F692+F696+F700+F704+F708+F712+F716+F720+F724+F728+F732+F736+F740+F744+F748+F752</f>
        <v>37003.52084</v>
      </c>
      <c r="G616" s="170">
        <f aca="true" t="shared" si="190" ref="G616:H616">G620+G624+G628+G632+G636+G640+G644+G648+G652+G656+G660+G664+G668+G672+G676+G680+G684+G688+G692+G696+G700+G704+G708+G712+G716+G720+G724+G728+G732+G736+G740+G744+G748+G752</f>
        <v>0</v>
      </c>
      <c r="H616" s="170">
        <f t="shared" si="190"/>
        <v>0</v>
      </c>
    </row>
    <row r="617" spans="1:8" ht="15">
      <c r="A617" s="4"/>
      <c r="B617" s="148" t="s">
        <v>596</v>
      </c>
      <c r="C617" s="170">
        <f t="shared" si="187"/>
        <v>2055.082</v>
      </c>
      <c r="D617" s="170">
        <f t="shared" si="189"/>
        <v>0</v>
      </c>
      <c r="E617" s="170">
        <f t="shared" si="189"/>
        <v>0</v>
      </c>
      <c r="F617" s="170">
        <f t="shared" si="189"/>
        <v>2055.082</v>
      </c>
      <c r="G617" s="170">
        <f t="shared" si="189"/>
        <v>0</v>
      </c>
      <c r="H617" s="170">
        <f t="shared" si="189"/>
        <v>0</v>
      </c>
    </row>
    <row r="618" spans="1:8" ht="15">
      <c r="A618" s="4"/>
      <c r="B618" s="148" t="s">
        <v>675</v>
      </c>
      <c r="C618" s="170">
        <f t="shared" si="187"/>
        <v>0</v>
      </c>
      <c r="D618" s="170">
        <f t="shared" si="189"/>
        <v>0</v>
      </c>
      <c r="E618" s="170">
        <f t="shared" si="189"/>
        <v>0</v>
      </c>
      <c r="F618" s="170">
        <f t="shared" si="189"/>
        <v>0</v>
      </c>
      <c r="G618" s="170">
        <f t="shared" si="189"/>
        <v>0</v>
      </c>
      <c r="H618" s="170">
        <f t="shared" si="189"/>
        <v>0</v>
      </c>
    </row>
    <row r="619" spans="1:8" ht="25.5">
      <c r="A619" s="4" t="s">
        <v>310</v>
      </c>
      <c r="B619" s="4" t="s">
        <v>311</v>
      </c>
      <c r="C619" s="170">
        <f aca="true" t="shared" si="191" ref="C619:C682">SUM(D619:H619)</f>
        <v>0</v>
      </c>
      <c r="D619" s="170">
        <f>SUM(D620:D622)</f>
        <v>0</v>
      </c>
      <c r="E619" s="170">
        <f>SUM(E620:E622)</f>
        <v>0</v>
      </c>
      <c r="F619" s="170">
        <f>SUM(F620:F622)</f>
        <v>0</v>
      </c>
      <c r="G619" s="170">
        <f>SUM(G620:G622)</f>
        <v>0</v>
      </c>
      <c r="H619" s="170">
        <f>SUM(H620:H622)</f>
        <v>0</v>
      </c>
    </row>
    <row r="620" spans="1:8" ht="15">
      <c r="A620" s="4"/>
      <c r="B620" s="148" t="s">
        <v>595</v>
      </c>
      <c r="C620" s="170">
        <f t="shared" si="191"/>
        <v>0</v>
      </c>
      <c r="D620" s="170"/>
      <c r="E620" s="175"/>
      <c r="F620" s="170"/>
      <c r="G620" s="170"/>
      <c r="H620" s="170"/>
    </row>
    <row r="621" spans="1:8" ht="15">
      <c r="A621" s="4"/>
      <c r="B621" s="148" t="s">
        <v>596</v>
      </c>
      <c r="C621" s="170">
        <f t="shared" si="191"/>
        <v>0</v>
      </c>
      <c r="D621" s="170"/>
      <c r="E621" s="175"/>
      <c r="F621" s="170"/>
      <c r="G621" s="170"/>
      <c r="H621" s="170"/>
    </row>
    <row r="622" spans="1:8" ht="15">
      <c r="A622" s="4"/>
      <c r="B622" s="148" t="s">
        <v>675</v>
      </c>
      <c r="C622" s="170">
        <f t="shared" si="191"/>
        <v>0</v>
      </c>
      <c r="D622" s="170"/>
      <c r="E622" s="175"/>
      <c r="F622" s="170"/>
      <c r="G622" s="170"/>
      <c r="H622" s="170"/>
    </row>
    <row r="623" spans="1:8" ht="25.5">
      <c r="A623" s="4" t="s">
        <v>312</v>
      </c>
      <c r="B623" s="4" t="s">
        <v>313</v>
      </c>
      <c r="C623" s="170">
        <f t="shared" si="191"/>
        <v>300</v>
      </c>
      <c r="D623" s="170">
        <f>SUM(D624:D626)</f>
        <v>0</v>
      </c>
      <c r="E623" s="170">
        <f>SUM(E624:E626)</f>
        <v>0</v>
      </c>
      <c r="F623" s="170">
        <f>SUM(F624:F626)</f>
        <v>300</v>
      </c>
      <c r="G623" s="170">
        <f>SUM(G624:G626)</f>
        <v>0</v>
      </c>
      <c r="H623" s="170">
        <f>SUM(H624:H626)</f>
        <v>0</v>
      </c>
    </row>
    <row r="624" spans="1:8" ht="15">
      <c r="A624" s="4"/>
      <c r="B624" s="148" t="s">
        <v>595</v>
      </c>
      <c r="C624" s="170">
        <f t="shared" si="191"/>
        <v>300</v>
      </c>
      <c r="D624" s="170"/>
      <c r="E624" s="175"/>
      <c r="F624" s="170">
        <v>300</v>
      </c>
      <c r="G624" s="170"/>
      <c r="H624" s="170"/>
    </row>
    <row r="625" spans="1:8" ht="15">
      <c r="A625" s="4"/>
      <c r="B625" s="148" t="s">
        <v>596</v>
      </c>
      <c r="C625" s="170">
        <f t="shared" si="191"/>
        <v>0</v>
      </c>
      <c r="D625" s="170"/>
      <c r="E625" s="175"/>
      <c r="F625" s="170"/>
      <c r="G625" s="170"/>
      <c r="H625" s="170"/>
    </row>
    <row r="626" spans="1:8" ht="15">
      <c r="A626" s="4"/>
      <c r="B626" s="148" t="s">
        <v>675</v>
      </c>
      <c r="C626" s="170">
        <f t="shared" si="191"/>
        <v>0</v>
      </c>
      <c r="D626" s="170"/>
      <c r="E626" s="175"/>
      <c r="F626" s="170"/>
      <c r="G626" s="170"/>
      <c r="H626" s="170"/>
    </row>
    <row r="627" spans="1:8" ht="25.5">
      <c r="A627" s="4" t="s">
        <v>314</v>
      </c>
      <c r="B627" s="4" t="s">
        <v>315</v>
      </c>
      <c r="C627" s="170">
        <f t="shared" si="191"/>
        <v>1700</v>
      </c>
      <c r="D627" s="170">
        <f>SUM(D628:D630)</f>
        <v>0</v>
      </c>
      <c r="E627" s="170">
        <f>SUM(E628:E630)</f>
        <v>0</v>
      </c>
      <c r="F627" s="170">
        <f>SUM(F628:F630)</f>
        <v>1700</v>
      </c>
      <c r="G627" s="170">
        <f>SUM(G628:G630)</f>
        <v>0</v>
      </c>
      <c r="H627" s="170">
        <f>SUM(H628:H630)</f>
        <v>0</v>
      </c>
    </row>
    <row r="628" spans="1:8" ht="15">
      <c r="A628" s="4"/>
      <c r="B628" s="148" t="s">
        <v>595</v>
      </c>
      <c r="C628" s="170">
        <f t="shared" si="191"/>
        <v>1700</v>
      </c>
      <c r="D628" s="170"/>
      <c r="E628" s="175"/>
      <c r="F628" s="170">
        <v>1700</v>
      </c>
      <c r="G628" s="170"/>
      <c r="H628" s="170"/>
    </row>
    <row r="629" spans="1:8" ht="15">
      <c r="A629" s="4"/>
      <c r="B629" s="148" t="s">
        <v>596</v>
      </c>
      <c r="C629" s="170">
        <f t="shared" si="191"/>
        <v>0</v>
      </c>
      <c r="D629" s="170"/>
      <c r="E629" s="175"/>
      <c r="F629" s="170"/>
      <c r="G629" s="170"/>
      <c r="H629" s="170"/>
    </row>
    <row r="630" spans="1:8" ht="15">
      <c r="A630" s="4"/>
      <c r="B630" s="148" t="s">
        <v>675</v>
      </c>
      <c r="C630" s="170">
        <f t="shared" si="191"/>
        <v>0</v>
      </c>
      <c r="D630" s="170"/>
      <c r="E630" s="175"/>
      <c r="F630" s="170"/>
      <c r="G630" s="170"/>
      <c r="H630" s="170"/>
    </row>
    <row r="631" spans="1:8" ht="25.5">
      <c r="A631" s="4" t="s">
        <v>316</v>
      </c>
      <c r="B631" s="4" t="s">
        <v>317</v>
      </c>
      <c r="C631" s="170">
        <f t="shared" si="191"/>
        <v>800</v>
      </c>
      <c r="D631" s="170">
        <f>SUM(D632:D634)</f>
        <v>0</v>
      </c>
      <c r="E631" s="170">
        <f>SUM(E632:E634)</f>
        <v>0</v>
      </c>
      <c r="F631" s="170">
        <f>SUM(F632:F634)</f>
        <v>800</v>
      </c>
      <c r="G631" s="170">
        <f>SUM(G632:G634)</f>
        <v>0</v>
      </c>
      <c r="H631" s="170">
        <f>SUM(H632:H634)</f>
        <v>0</v>
      </c>
    </row>
    <row r="632" spans="1:8" ht="15">
      <c r="A632" s="4"/>
      <c r="B632" s="148" t="s">
        <v>595</v>
      </c>
      <c r="C632" s="170">
        <f t="shared" si="191"/>
        <v>800</v>
      </c>
      <c r="D632" s="170"/>
      <c r="E632" s="175"/>
      <c r="F632" s="170">
        <v>800</v>
      </c>
      <c r="G632" s="170"/>
      <c r="H632" s="170"/>
    </row>
    <row r="633" spans="1:8" ht="15">
      <c r="A633" s="4"/>
      <c r="B633" s="148" t="s">
        <v>596</v>
      </c>
      <c r="C633" s="170">
        <f t="shared" si="191"/>
        <v>0</v>
      </c>
      <c r="D633" s="170"/>
      <c r="E633" s="175"/>
      <c r="F633" s="170"/>
      <c r="G633" s="170"/>
      <c r="H633" s="170"/>
    </row>
    <row r="634" spans="1:8" ht="15">
      <c r="A634" s="4"/>
      <c r="B634" s="148" t="s">
        <v>675</v>
      </c>
      <c r="C634" s="170">
        <f t="shared" si="191"/>
        <v>0</v>
      </c>
      <c r="D634" s="170"/>
      <c r="E634" s="175"/>
      <c r="F634" s="170"/>
      <c r="G634" s="170"/>
      <c r="H634" s="170"/>
    </row>
    <row r="635" spans="1:8" ht="25.5">
      <c r="A635" s="4" t="s">
        <v>318</v>
      </c>
      <c r="B635" s="4" t="s">
        <v>319</v>
      </c>
      <c r="C635" s="170">
        <f t="shared" si="191"/>
        <v>0</v>
      </c>
      <c r="D635" s="170">
        <f>SUM(D636:D638)</f>
        <v>0</v>
      </c>
      <c r="E635" s="170">
        <f>SUM(E636:E638)</f>
        <v>0</v>
      </c>
      <c r="F635" s="170">
        <f>SUM(F636:F638)</f>
        <v>0</v>
      </c>
      <c r="G635" s="170">
        <f>SUM(G636:G638)</f>
        <v>0</v>
      </c>
      <c r="H635" s="170">
        <f>SUM(H636:H638)</f>
        <v>0</v>
      </c>
    </row>
    <row r="636" spans="1:8" ht="15">
      <c r="A636" s="4"/>
      <c r="B636" s="148" t="s">
        <v>595</v>
      </c>
      <c r="C636" s="170">
        <f t="shared" si="191"/>
        <v>0</v>
      </c>
      <c r="D636" s="170"/>
      <c r="E636" s="175"/>
      <c r="F636" s="170"/>
      <c r="G636" s="170"/>
      <c r="H636" s="170"/>
    </row>
    <row r="637" spans="1:8" ht="15">
      <c r="A637" s="4"/>
      <c r="B637" s="148" t="s">
        <v>596</v>
      </c>
      <c r="C637" s="170">
        <f t="shared" si="191"/>
        <v>0</v>
      </c>
      <c r="D637" s="170"/>
      <c r="E637" s="175"/>
      <c r="F637" s="170"/>
      <c r="G637" s="170"/>
      <c r="H637" s="170"/>
    </row>
    <row r="638" spans="1:8" ht="15">
      <c r="A638" s="4"/>
      <c r="B638" s="148" t="s">
        <v>675</v>
      </c>
      <c r="C638" s="170">
        <f t="shared" si="191"/>
        <v>0</v>
      </c>
      <c r="D638" s="170"/>
      <c r="E638" s="175"/>
      <c r="F638" s="170"/>
      <c r="G638" s="170"/>
      <c r="H638" s="170"/>
    </row>
    <row r="639" spans="1:8" ht="25.5">
      <c r="A639" s="4" t="s">
        <v>320</v>
      </c>
      <c r="B639" s="4" t="s">
        <v>321</v>
      </c>
      <c r="C639" s="170">
        <f t="shared" si="191"/>
        <v>0</v>
      </c>
      <c r="D639" s="170">
        <f>SUM(D640:D642)</f>
        <v>0</v>
      </c>
      <c r="E639" s="170">
        <f>SUM(E640:E642)</f>
        <v>0</v>
      </c>
      <c r="F639" s="170">
        <f>SUM(F640:F642)</f>
        <v>0</v>
      </c>
      <c r="G639" s="170">
        <f>SUM(G640:G642)</f>
        <v>0</v>
      </c>
      <c r="H639" s="170">
        <f>SUM(H640:H642)</f>
        <v>0</v>
      </c>
    </row>
    <row r="640" spans="1:8" ht="15">
      <c r="A640" s="4"/>
      <c r="B640" s="148" t="s">
        <v>595</v>
      </c>
      <c r="C640" s="170">
        <f t="shared" si="191"/>
        <v>0</v>
      </c>
      <c r="D640" s="170"/>
      <c r="E640" s="175"/>
      <c r="F640" s="170"/>
      <c r="G640" s="170"/>
      <c r="H640" s="170"/>
    </row>
    <row r="641" spans="1:8" ht="15">
      <c r="A641" s="4"/>
      <c r="B641" s="148" t="s">
        <v>596</v>
      </c>
      <c r="C641" s="170">
        <f t="shared" si="191"/>
        <v>0</v>
      </c>
      <c r="D641" s="170"/>
      <c r="E641" s="175"/>
      <c r="F641" s="170"/>
      <c r="G641" s="170"/>
      <c r="H641" s="170"/>
    </row>
    <row r="642" spans="1:8" ht="15">
      <c r="A642" s="4"/>
      <c r="B642" s="148" t="s">
        <v>675</v>
      </c>
      <c r="C642" s="170">
        <f t="shared" si="191"/>
        <v>0</v>
      </c>
      <c r="D642" s="170"/>
      <c r="E642" s="175"/>
      <c r="F642" s="170"/>
      <c r="G642" s="170"/>
      <c r="H642" s="170"/>
    </row>
    <row r="643" spans="1:8" ht="25.5">
      <c r="A643" s="4" t="s">
        <v>322</v>
      </c>
      <c r="B643" s="4" t="s">
        <v>323</v>
      </c>
      <c r="C643" s="170">
        <f t="shared" si="191"/>
        <v>2552.3</v>
      </c>
      <c r="D643" s="170">
        <f>SUM(D644:D646)</f>
        <v>0</v>
      </c>
      <c r="E643" s="170">
        <f>SUM(E644:E646)</f>
        <v>2000</v>
      </c>
      <c r="F643" s="170">
        <f>SUM(F644:F646)</f>
        <v>552.3</v>
      </c>
      <c r="G643" s="170">
        <f>SUM(G644:G646)</f>
        <v>0</v>
      </c>
      <c r="H643" s="170">
        <f>SUM(H644:H646)</f>
        <v>0</v>
      </c>
    </row>
    <row r="644" spans="1:8" ht="15">
      <c r="A644" s="4"/>
      <c r="B644" s="148" t="s">
        <v>595</v>
      </c>
      <c r="C644" s="170">
        <f t="shared" si="191"/>
        <v>2552.3</v>
      </c>
      <c r="D644" s="170"/>
      <c r="E644" s="175">
        <v>2000</v>
      </c>
      <c r="F644" s="170">
        <v>552.3</v>
      </c>
      <c r="G644" s="170"/>
      <c r="H644" s="170"/>
    </row>
    <row r="645" spans="1:8" ht="15">
      <c r="A645" s="4"/>
      <c r="B645" s="148" t="s">
        <v>596</v>
      </c>
      <c r="C645" s="170">
        <f t="shared" si="191"/>
        <v>0</v>
      </c>
      <c r="D645" s="170"/>
      <c r="E645" s="175"/>
      <c r="F645" s="170"/>
      <c r="G645" s="170"/>
      <c r="H645" s="170"/>
    </row>
    <row r="646" spans="1:8" ht="15">
      <c r="A646" s="4"/>
      <c r="B646" s="148" t="s">
        <v>675</v>
      </c>
      <c r="C646" s="170">
        <f t="shared" si="191"/>
        <v>0</v>
      </c>
      <c r="D646" s="170"/>
      <c r="E646" s="175"/>
      <c r="F646" s="170"/>
      <c r="G646" s="170"/>
      <c r="H646" s="170"/>
    </row>
    <row r="647" spans="1:8" ht="25.5">
      <c r="A647" s="4" t="s">
        <v>324</v>
      </c>
      <c r="B647" s="4" t="s">
        <v>325</v>
      </c>
      <c r="C647" s="170">
        <f t="shared" si="191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>
      <c r="A648" s="4"/>
      <c r="B648" s="148" t="s">
        <v>595</v>
      </c>
      <c r="C648" s="170">
        <f t="shared" si="191"/>
        <v>0</v>
      </c>
      <c r="D648" s="170"/>
      <c r="E648" s="175"/>
      <c r="F648" s="170"/>
      <c r="G648" s="170"/>
      <c r="H648" s="170"/>
    </row>
    <row r="649" spans="1:8" ht="15">
      <c r="A649" s="4"/>
      <c r="B649" s="148" t="s">
        <v>596</v>
      </c>
      <c r="C649" s="170">
        <f t="shared" si="191"/>
        <v>0</v>
      </c>
      <c r="D649" s="170"/>
      <c r="E649" s="175"/>
      <c r="F649" s="170"/>
      <c r="G649" s="170"/>
      <c r="H649" s="170"/>
    </row>
    <row r="650" spans="1:8" ht="15">
      <c r="A650" s="4"/>
      <c r="B650" s="148" t="s">
        <v>675</v>
      </c>
      <c r="C650" s="170">
        <f t="shared" si="191"/>
        <v>0</v>
      </c>
      <c r="D650" s="170"/>
      <c r="E650" s="175"/>
      <c r="F650" s="170"/>
      <c r="G650" s="170"/>
      <c r="H650" s="170"/>
    </row>
    <row r="651" spans="1:8" ht="25.5">
      <c r="A651" s="4" t="s">
        <v>326</v>
      </c>
      <c r="B651" s="4" t="s">
        <v>327</v>
      </c>
      <c r="C651" s="170">
        <f t="shared" si="191"/>
        <v>1000</v>
      </c>
      <c r="D651" s="170">
        <f>SUM(D652:D654)</f>
        <v>0</v>
      </c>
      <c r="E651" s="170">
        <f>SUM(E652:E654)</f>
        <v>0</v>
      </c>
      <c r="F651" s="170">
        <f>SUM(F652:F654)</f>
        <v>1000</v>
      </c>
      <c r="G651" s="170">
        <f>SUM(G652:G654)</f>
        <v>0</v>
      </c>
      <c r="H651" s="170">
        <f>SUM(H652:H654)</f>
        <v>0</v>
      </c>
    </row>
    <row r="652" spans="1:8" ht="15">
      <c r="A652" s="4"/>
      <c r="B652" s="148" t="s">
        <v>595</v>
      </c>
      <c r="C652" s="170">
        <f t="shared" si="191"/>
        <v>1000</v>
      </c>
      <c r="D652" s="170"/>
      <c r="E652" s="175"/>
      <c r="F652" s="170">
        <v>1000</v>
      </c>
      <c r="G652" s="170"/>
      <c r="H652" s="170"/>
    </row>
    <row r="653" spans="1:8" ht="15">
      <c r="A653" s="4"/>
      <c r="B653" s="148" t="s">
        <v>596</v>
      </c>
      <c r="C653" s="170">
        <f t="shared" si="191"/>
        <v>0</v>
      </c>
      <c r="D653" s="170"/>
      <c r="E653" s="175"/>
      <c r="F653" s="170"/>
      <c r="G653" s="170"/>
      <c r="H653" s="170"/>
    </row>
    <row r="654" spans="1:8" ht="15">
      <c r="A654" s="4"/>
      <c r="B654" s="148" t="s">
        <v>675</v>
      </c>
      <c r="C654" s="170">
        <f t="shared" si="191"/>
        <v>0</v>
      </c>
      <c r="D654" s="170"/>
      <c r="E654" s="175"/>
      <c r="F654" s="170"/>
      <c r="G654" s="170"/>
      <c r="H654" s="170"/>
    </row>
    <row r="655" spans="1:8" ht="25.5">
      <c r="A655" s="4" t="s">
        <v>328</v>
      </c>
      <c r="B655" s="4" t="s">
        <v>329</v>
      </c>
      <c r="C655" s="170">
        <f t="shared" si="191"/>
        <v>2042.2</v>
      </c>
      <c r="D655" s="170">
        <f>SUM(D656:D658)</f>
        <v>0</v>
      </c>
      <c r="E655" s="170">
        <f>SUM(E656:E658)</f>
        <v>0</v>
      </c>
      <c r="F655" s="170">
        <f>SUM(F656:F658)</f>
        <v>2042.2</v>
      </c>
      <c r="G655" s="170">
        <f>SUM(G656:G658)</f>
        <v>0</v>
      </c>
      <c r="H655" s="170">
        <f>SUM(H656:H658)</f>
        <v>0</v>
      </c>
    </row>
    <row r="656" spans="1:8" ht="15">
      <c r="A656" s="4"/>
      <c r="B656" s="4" t="s">
        <v>595</v>
      </c>
      <c r="C656" s="170">
        <f t="shared" si="191"/>
        <v>2042.2</v>
      </c>
      <c r="D656" s="170"/>
      <c r="E656" s="175"/>
      <c r="F656" s="170">
        <v>2042.2</v>
      </c>
      <c r="G656" s="170"/>
      <c r="H656" s="170"/>
    </row>
    <row r="657" spans="1:8" ht="15">
      <c r="A657" s="4"/>
      <c r="B657" s="148" t="s">
        <v>596</v>
      </c>
      <c r="C657" s="170">
        <f t="shared" si="191"/>
        <v>0</v>
      </c>
      <c r="D657" s="170"/>
      <c r="E657" s="175"/>
      <c r="F657" s="170"/>
      <c r="G657" s="170"/>
      <c r="H657" s="170"/>
    </row>
    <row r="658" spans="1:8" ht="15">
      <c r="A658" s="4"/>
      <c r="B658" s="148" t="s">
        <v>675</v>
      </c>
      <c r="C658" s="170">
        <f t="shared" si="191"/>
        <v>0</v>
      </c>
      <c r="D658" s="170"/>
      <c r="E658" s="175"/>
      <c r="F658" s="170"/>
      <c r="G658" s="170"/>
      <c r="H658" s="170"/>
    </row>
    <row r="659" spans="1:8" ht="25.5">
      <c r="A659" s="4" t="s">
        <v>330</v>
      </c>
      <c r="B659" s="166" t="s">
        <v>676</v>
      </c>
      <c r="C659" s="170">
        <f t="shared" si="191"/>
        <v>300</v>
      </c>
      <c r="D659" s="170">
        <f>SUM(D660:D662)</f>
        <v>0</v>
      </c>
      <c r="E659" s="170">
        <f>SUM(E660:E662)</f>
        <v>0</v>
      </c>
      <c r="F659" s="170">
        <f>SUM(F660:F662)</f>
        <v>300</v>
      </c>
      <c r="G659" s="170">
        <f>SUM(G660:G662)</f>
        <v>0</v>
      </c>
      <c r="H659" s="170">
        <f>SUM(H660:H662)</f>
        <v>0</v>
      </c>
    </row>
    <row r="660" spans="1:8" ht="15">
      <c r="A660" s="4"/>
      <c r="B660" s="148" t="s">
        <v>595</v>
      </c>
      <c r="C660" s="170">
        <f t="shared" si="191"/>
        <v>300</v>
      </c>
      <c r="D660" s="170"/>
      <c r="E660" s="175"/>
      <c r="F660" s="170">
        <v>300</v>
      </c>
      <c r="G660" s="170"/>
      <c r="H660" s="170"/>
    </row>
    <row r="661" spans="1:8" ht="15">
      <c r="A661" s="4"/>
      <c r="B661" s="148" t="s">
        <v>596</v>
      </c>
      <c r="C661" s="170">
        <f t="shared" si="191"/>
        <v>0</v>
      </c>
      <c r="D661" s="170"/>
      <c r="E661" s="175"/>
      <c r="F661" s="170"/>
      <c r="G661" s="170"/>
      <c r="H661" s="170"/>
    </row>
    <row r="662" spans="1:8" ht="15">
      <c r="A662" s="4"/>
      <c r="B662" s="148" t="s">
        <v>675</v>
      </c>
      <c r="C662" s="170">
        <f t="shared" si="191"/>
        <v>0</v>
      </c>
      <c r="D662" s="170"/>
      <c r="E662" s="175"/>
      <c r="F662" s="170"/>
      <c r="G662" s="170"/>
      <c r="H662" s="170"/>
    </row>
    <row r="663" spans="1:8" ht="25.5">
      <c r="A663" s="4" t="s">
        <v>331</v>
      </c>
      <c r="B663" s="4" t="s">
        <v>332</v>
      </c>
      <c r="C663" s="170">
        <f t="shared" si="191"/>
        <v>1532</v>
      </c>
      <c r="D663" s="170">
        <f>SUM(D664:D666)</f>
        <v>0</v>
      </c>
      <c r="E663" s="170">
        <f>SUM(E664:E666)</f>
        <v>0</v>
      </c>
      <c r="F663" s="170">
        <f>SUM(F664:F666)</f>
        <v>1532</v>
      </c>
      <c r="G663" s="170">
        <f>SUM(G664:G666)</f>
        <v>0</v>
      </c>
      <c r="H663" s="170">
        <f>SUM(H664:H666)</f>
        <v>0</v>
      </c>
    </row>
    <row r="664" spans="1:8" ht="15">
      <c r="A664" s="4"/>
      <c r="B664" s="148" t="s">
        <v>595</v>
      </c>
      <c r="C664" s="170">
        <f t="shared" si="191"/>
        <v>0</v>
      </c>
      <c r="D664" s="170"/>
      <c r="E664" s="175"/>
      <c r="F664" s="170"/>
      <c r="G664" s="170"/>
      <c r="H664" s="170"/>
    </row>
    <row r="665" spans="1:8" ht="15">
      <c r="A665" s="4"/>
      <c r="B665" s="148" t="s">
        <v>596</v>
      </c>
      <c r="C665" s="170">
        <f t="shared" si="191"/>
        <v>1532</v>
      </c>
      <c r="D665" s="170"/>
      <c r="E665" s="175"/>
      <c r="F665" s="170">
        <v>1532</v>
      </c>
      <c r="G665" s="170"/>
      <c r="H665" s="170"/>
    </row>
    <row r="666" spans="1:8" ht="15">
      <c r="A666" s="4"/>
      <c r="B666" s="148" t="s">
        <v>675</v>
      </c>
      <c r="C666" s="170">
        <f t="shared" si="191"/>
        <v>0</v>
      </c>
      <c r="D666" s="170"/>
      <c r="E666" s="175"/>
      <c r="F666" s="170"/>
      <c r="G666" s="170"/>
      <c r="H666" s="170"/>
    </row>
    <row r="667" spans="1:8" ht="25.5">
      <c r="A667" s="4" t="s">
        <v>333</v>
      </c>
      <c r="B667" s="4" t="s">
        <v>334</v>
      </c>
      <c r="C667" s="170">
        <f t="shared" si="191"/>
        <v>673.2</v>
      </c>
      <c r="D667" s="170">
        <f>SUM(D668:D670)</f>
        <v>0</v>
      </c>
      <c r="E667" s="170">
        <f>SUM(E668:E670)</f>
        <v>0</v>
      </c>
      <c r="F667" s="170">
        <f>SUM(F668:F670)</f>
        <v>673.2</v>
      </c>
      <c r="G667" s="170">
        <f>SUM(G668:G670)</f>
        <v>0</v>
      </c>
      <c r="H667" s="170">
        <f>SUM(H668:H670)</f>
        <v>0</v>
      </c>
    </row>
    <row r="668" spans="1:8" ht="15">
      <c r="A668" s="4"/>
      <c r="B668" s="148" t="s">
        <v>595</v>
      </c>
      <c r="C668" s="170">
        <f t="shared" si="191"/>
        <v>673.2</v>
      </c>
      <c r="D668" s="170"/>
      <c r="E668" s="175"/>
      <c r="F668" s="170">
        <v>673.2</v>
      </c>
      <c r="G668" s="170"/>
      <c r="H668" s="170"/>
    </row>
    <row r="669" spans="1:8" ht="15">
      <c r="A669" s="4"/>
      <c r="B669" s="148" t="s">
        <v>596</v>
      </c>
      <c r="C669" s="170">
        <f t="shared" si="191"/>
        <v>0</v>
      </c>
      <c r="D669" s="170"/>
      <c r="E669" s="175"/>
      <c r="F669" s="170"/>
      <c r="G669" s="170"/>
      <c r="H669" s="170"/>
    </row>
    <row r="670" spans="1:8" ht="15">
      <c r="A670" s="4"/>
      <c r="B670" s="148" t="s">
        <v>675</v>
      </c>
      <c r="C670" s="170">
        <f t="shared" si="191"/>
        <v>0</v>
      </c>
      <c r="D670" s="170"/>
      <c r="E670" s="175"/>
      <c r="F670" s="170"/>
      <c r="G670" s="170"/>
      <c r="H670" s="170"/>
    </row>
    <row r="671" spans="1:8" ht="25.5">
      <c r="A671" s="4" t="s">
        <v>335</v>
      </c>
      <c r="B671" s="4" t="s">
        <v>336</v>
      </c>
      <c r="C671" s="170">
        <f t="shared" si="191"/>
        <v>351.1</v>
      </c>
      <c r="D671" s="170">
        <f>SUM(D672:D674)</f>
        <v>0</v>
      </c>
      <c r="E671" s="170">
        <f>SUM(E672:E674)</f>
        <v>0</v>
      </c>
      <c r="F671" s="170">
        <f>SUM(F672:F674)</f>
        <v>351.1</v>
      </c>
      <c r="G671" s="170">
        <f>SUM(G672:G674)</f>
        <v>0</v>
      </c>
      <c r="H671" s="170">
        <f>SUM(H672:H674)</f>
        <v>0</v>
      </c>
    </row>
    <row r="672" spans="1:8" ht="15">
      <c r="A672" s="4"/>
      <c r="B672" s="148" t="s">
        <v>595</v>
      </c>
      <c r="C672" s="170">
        <f t="shared" si="191"/>
        <v>351.1</v>
      </c>
      <c r="D672" s="170"/>
      <c r="E672" s="175"/>
      <c r="F672" s="170">
        <v>351.1</v>
      </c>
      <c r="G672" s="170"/>
      <c r="H672" s="170"/>
    </row>
    <row r="673" spans="1:8" ht="15">
      <c r="A673" s="4"/>
      <c r="B673" s="148" t="s">
        <v>596</v>
      </c>
      <c r="C673" s="170">
        <f t="shared" si="191"/>
        <v>0</v>
      </c>
      <c r="D673" s="170"/>
      <c r="E673" s="175"/>
      <c r="F673" s="170"/>
      <c r="G673" s="170"/>
      <c r="H673" s="170"/>
    </row>
    <row r="674" spans="1:8" ht="15">
      <c r="A674" s="4"/>
      <c r="B674" s="148" t="s">
        <v>675</v>
      </c>
      <c r="C674" s="170">
        <f t="shared" si="191"/>
        <v>0</v>
      </c>
      <c r="D674" s="170"/>
      <c r="E674" s="175"/>
      <c r="F674" s="170"/>
      <c r="G674" s="170"/>
      <c r="H674" s="170"/>
    </row>
    <row r="675" spans="1:8" ht="25.5">
      <c r="A675" s="4" t="s">
        <v>337</v>
      </c>
      <c r="B675" s="4" t="s">
        <v>338</v>
      </c>
      <c r="C675" s="170">
        <f t="shared" si="191"/>
        <v>1036.4</v>
      </c>
      <c r="D675" s="170">
        <f>SUM(D676:D678)</f>
        <v>0</v>
      </c>
      <c r="E675" s="170">
        <f>SUM(E676:E678)</f>
        <v>0</v>
      </c>
      <c r="F675" s="170">
        <f>SUM(F676:F678)</f>
        <v>1036.4</v>
      </c>
      <c r="G675" s="170">
        <f>SUM(G676:G678)</f>
        <v>0</v>
      </c>
      <c r="H675" s="170">
        <f>SUM(H676:H678)</f>
        <v>0</v>
      </c>
    </row>
    <row r="676" spans="1:8" ht="15">
      <c r="A676" s="4"/>
      <c r="B676" s="148" t="s">
        <v>595</v>
      </c>
      <c r="C676" s="170">
        <f t="shared" si="191"/>
        <v>1036.4</v>
      </c>
      <c r="D676" s="170"/>
      <c r="E676" s="175"/>
      <c r="F676" s="170">
        <v>1036.4</v>
      </c>
      <c r="G676" s="170"/>
      <c r="H676" s="170"/>
    </row>
    <row r="677" spans="1:8" ht="15">
      <c r="A677" s="4"/>
      <c r="B677" s="148" t="s">
        <v>596</v>
      </c>
      <c r="C677" s="170">
        <f t="shared" si="191"/>
        <v>0</v>
      </c>
      <c r="D677" s="170"/>
      <c r="E677" s="175"/>
      <c r="F677" s="170"/>
      <c r="G677" s="170"/>
      <c r="H677" s="170"/>
    </row>
    <row r="678" spans="1:8" ht="15">
      <c r="A678" s="4"/>
      <c r="B678" s="148" t="s">
        <v>675</v>
      </c>
      <c r="C678" s="170">
        <f t="shared" si="191"/>
        <v>0</v>
      </c>
      <c r="D678" s="170"/>
      <c r="E678" s="175"/>
      <c r="F678" s="170"/>
      <c r="G678" s="170"/>
      <c r="H678" s="170"/>
    </row>
    <row r="679" spans="1:8" ht="25.5">
      <c r="A679" s="4" t="s">
        <v>339</v>
      </c>
      <c r="B679" s="4" t="s">
        <v>340</v>
      </c>
      <c r="C679" s="170">
        <f t="shared" si="191"/>
        <v>215</v>
      </c>
      <c r="D679" s="170">
        <f>SUM(D680:D682)</f>
        <v>0</v>
      </c>
      <c r="E679" s="170">
        <f>SUM(E680:E682)</f>
        <v>0</v>
      </c>
      <c r="F679" s="170">
        <f>SUM(F680:F682)</f>
        <v>215</v>
      </c>
      <c r="G679" s="170">
        <f>SUM(G680:G682)</f>
        <v>0</v>
      </c>
      <c r="H679" s="170">
        <f>SUM(H680:H682)</f>
        <v>0</v>
      </c>
    </row>
    <row r="680" spans="1:8" ht="15">
      <c r="A680" s="4"/>
      <c r="B680" s="148" t="s">
        <v>595</v>
      </c>
      <c r="C680" s="170">
        <f t="shared" si="191"/>
        <v>215</v>
      </c>
      <c r="D680" s="170"/>
      <c r="E680" s="175"/>
      <c r="F680" s="170">
        <v>215</v>
      </c>
      <c r="G680" s="170"/>
      <c r="H680" s="170"/>
    </row>
    <row r="681" spans="1:8" ht="15">
      <c r="A681" s="4"/>
      <c r="B681" s="148" t="s">
        <v>596</v>
      </c>
      <c r="C681" s="170">
        <f t="shared" si="191"/>
        <v>0</v>
      </c>
      <c r="D681" s="170"/>
      <c r="E681" s="175"/>
      <c r="F681" s="170"/>
      <c r="G681" s="170"/>
      <c r="H681" s="170"/>
    </row>
    <row r="682" spans="1:8" ht="15">
      <c r="A682" s="4"/>
      <c r="B682" s="148" t="s">
        <v>675</v>
      </c>
      <c r="C682" s="170">
        <f t="shared" si="191"/>
        <v>0</v>
      </c>
      <c r="D682" s="170"/>
      <c r="E682" s="175"/>
      <c r="F682" s="170"/>
      <c r="G682" s="170"/>
      <c r="H682" s="170"/>
    </row>
    <row r="683" spans="1:8" ht="25.5">
      <c r="A683" s="4" t="s">
        <v>341</v>
      </c>
      <c r="B683" s="4" t="s">
        <v>342</v>
      </c>
      <c r="C683" s="170">
        <f aca="true" t="shared" si="192" ref="C683:C746">SUM(D683:H683)</f>
        <v>0</v>
      </c>
      <c r="D683" s="170">
        <f>SUM(D684:D686)</f>
        <v>0</v>
      </c>
      <c r="E683" s="170">
        <f>SUM(E684:E686)</f>
        <v>0</v>
      </c>
      <c r="F683" s="170">
        <f>SUM(F684:F686)</f>
        <v>0</v>
      </c>
      <c r="G683" s="170">
        <f>SUM(G684:G686)</f>
        <v>0</v>
      </c>
      <c r="H683" s="170">
        <f>SUM(H684:H686)</f>
        <v>0</v>
      </c>
    </row>
    <row r="684" spans="1:8" ht="15">
      <c r="A684" s="4"/>
      <c r="B684" s="148" t="s">
        <v>595</v>
      </c>
      <c r="C684" s="170">
        <f t="shared" si="192"/>
        <v>0</v>
      </c>
      <c r="D684" s="170"/>
      <c r="E684" s="175"/>
      <c r="F684" s="195"/>
      <c r="G684" s="170"/>
      <c r="H684" s="170"/>
    </row>
    <row r="685" spans="1:8" ht="15">
      <c r="A685" s="4"/>
      <c r="B685" s="148" t="s">
        <v>596</v>
      </c>
      <c r="C685" s="170">
        <f t="shared" si="192"/>
        <v>0</v>
      </c>
      <c r="D685" s="170"/>
      <c r="E685" s="175"/>
      <c r="F685" s="170"/>
      <c r="G685" s="170"/>
      <c r="H685" s="170"/>
    </row>
    <row r="686" spans="1:8" ht="15">
      <c r="A686" s="4"/>
      <c r="B686" s="148" t="s">
        <v>675</v>
      </c>
      <c r="C686" s="170">
        <f t="shared" si="192"/>
        <v>0</v>
      </c>
      <c r="D686" s="170"/>
      <c r="E686" s="175"/>
      <c r="F686" s="170"/>
      <c r="G686" s="170"/>
      <c r="H686" s="170"/>
    </row>
    <row r="687" spans="1:8" ht="25.5">
      <c r="A687" s="4" t="s">
        <v>343</v>
      </c>
      <c r="B687" s="4" t="s">
        <v>344</v>
      </c>
      <c r="C687" s="170">
        <f t="shared" si="192"/>
        <v>5000</v>
      </c>
      <c r="D687" s="170">
        <f>SUM(D688:D690)</f>
        <v>0</v>
      </c>
      <c r="E687" s="170">
        <f>SUM(E688:E690)</f>
        <v>0</v>
      </c>
      <c r="F687" s="170">
        <f>SUM(F688:F690)</f>
        <v>5000</v>
      </c>
      <c r="G687" s="170">
        <f>SUM(G688:G690)</f>
        <v>0</v>
      </c>
      <c r="H687" s="170">
        <f>SUM(H688:H690)</f>
        <v>0</v>
      </c>
    </row>
    <row r="688" spans="1:8" ht="15">
      <c r="A688" s="4"/>
      <c r="B688" s="148" t="s">
        <v>595</v>
      </c>
      <c r="C688" s="170">
        <f t="shared" si="192"/>
        <v>5000</v>
      </c>
      <c r="D688" s="170"/>
      <c r="E688" s="175"/>
      <c r="F688" s="170">
        <v>5000</v>
      </c>
      <c r="G688" s="170"/>
      <c r="H688" s="170"/>
    </row>
    <row r="689" spans="1:8" ht="15">
      <c r="A689" s="4"/>
      <c r="B689" s="148" t="s">
        <v>596</v>
      </c>
      <c r="C689" s="170">
        <f t="shared" si="192"/>
        <v>0</v>
      </c>
      <c r="D689" s="170"/>
      <c r="E689" s="175"/>
      <c r="F689" s="170"/>
      <c r="G689" s="170"/>
      <c r="H689" s="170"/>
    </row>
    <row r="690" spans="1:8" ht="15">
      <c r="A690" s="4"/>
      <c r="B690" s="148" t="s">
        <v>675</v>
      </c>
      <c r="C690" s="170">
        <f t="shared" si="192"/>
        <v>0</v>
      </c>
      <c r="D690" s="170"/>
      <c r="E690" s="175"/>
      <c r="F690" s="170"/>
      <c r="G690" s="170"/>
      <c r="H690" s="170"/>
    </row>
    <row r="691" spans="1:8" ht="25.5">
      <c r="A691" s="4" t="s">
        <v>345</v>
      </c>
      <c r="B691" s="4" t="s">
        <v>346</v>
      </c>
      <c r="C691" s="170">
        <f t="shared" si="192"/>
        <v>0</v>
      </c>
      <c r="D691" s="170">
        <f>SUM(D692:D694)</f>
        <v>0</v>
      </c>
      <c r="E691" s="170">
        <f>SUM(E692:E694)</f>
        <v>0</v>
      </c>
      <c r="F691" s="170">
        <f>SUM(F692:F694)</f>
        <v>0</v>
      </c>
      <c r="G691" s="170">
        <f>SUM(G692:G694)</f>
        <v>0</v>
      </c>
      <c r="H691" s="170">
        <f>SUM(H692:H694)</f>
        <v>0</v>
      </c>
    </row>
    <row r="692" spans="1:8" ht="15">
      <c r="A692" s="4"/>
      <c r="B692" s="148" t="s">
        <v>595</v>
      </c>
      <c r="C692" s="170">
        <f t="shared" si="192"/>
        <v>0</v>
      </c>
      <c r="D692" s="170"/>
      <c r="E692" s="175"/>
      <c r="F692" s="170"/>
      <c r="G692" s="170"/>
      <c r="H692" s="170"/>
    </row>
    <row r="693" spans="1:8" ht="15">
      <c r="A693" s="4"/>
      <c r="B693" s="148" t="s">
        <v>596</v>
      </c>
      <c r="C693" s="170">
        <f t="shared" si="192"/>
        <v>0</v>
      </c>
      <c r="D693" s="170"/>
      <c r="E693" s="175"/>
      <c r="F693" s="170"/>
      <c r="G693" s="170"/>
      <c r="H693" s="170"/>
    </row>
    <row r="694" spans="1:8" ht="15">
      <c r="A694" s="4"/>
      <c r="B694" s="148" t="s">
        <v>675</v>
      </c>
      <c r="C694" s="170">
        <f t="shared" si="192"/>
        <v>0</v>
      </c>
      <c r="D694" s="170"/>
      <c r="E694" s="175"/>
      <c r="F694" s="170"/>
      <c r="G694" s="170"/>
      <c r="H694" s="170"/>
    </row>
    <row r="695" spans="1:8" ht="25.5">
      <c r="A695" s="4" t="s">
        <v>347</v>
      </c>
      <c r="B695" s="4" t="s">
        <v>348</v>
      </c>
      <c r="C695" s="170">
        <f t="shared" si="192"/>
        <v>5000</v>
      </c>
      <c r="D695" s="170">
        <f>SUM(D696:D698)</f>
        <v>0</v>
      </c>
      <c r="E695" s="170">
        <f>SUM(E696:E698)</f>
        <v>0</v>
      </c>
      <c r="F695" s="170">
        <f>SUM(F696:F698)</f>
        <v>5000</v>
      </c>
      <c r="G695" s="170">
        <f>SUM(G696:G698)</f>
        <v>0</v>
      </c>
      <c r="H695" s="170">
        <f>SUM(H696:H698)</f>
        <v>0</v>
      </c>
    </row>
    <row r="696" spans="1:8" ht="15">
      <c r="A696" s="4"/>
      <c r="B696" s="148" t="s">
        <v>595</v>
      </c>
      <c r="C696" s="170">
        <f t="shared" si="192"/>
        <v>5000</v>
      </c>
      <c r="D696" s="170"/>
      <c r="E696" s="175"/>
      <c r="F696" s="178">
        <v>5000</v>
      </c>
      <c r="G696" s="170"/>
      <c r="H696" s="170"/>
    </row>
    <row r="697" spans="1:8" ht="15">
      <c r="A697" s="4"/>
      <c r="B697" s="148" t="s">
        <v>596</v>
      </c>
      <c r="C697" s="170">
        <f t="shared" si="192"/>
        <v>0</v>
      </c>
      <c r="D697" s="170"/>
      <c r="E697" s="175"/>
      <c r="F697" s="170"/>
      <c r="G697" s="170"/>
      <c r="H697" s="170"/>
    </row>
    <row r="698" spans="1:8" ht="15">
      <c r="A698" s="4"/>
      <c r="B698" s="148" t="s">
        <v>675</v>
      </c>
      <c r="C698" s="170">
        <f t="shared" si="192"/>
        <v>0</v>
      </c>
      <c r="D698" s="170"/>
      <c r="E698" s="175"/>
      <c r="F698" s="170"/>
      <c r="G698" s="170"/>
      <c r="H698" s="170"/>
    </row>
    <row r="699" spans="1:8" ht="25.5">
      <c r="A699" s="4" t="s">
        <v>349</v>
      </c>
      <c r="B699" s="4" t="s">
        <v>350</v>
      </c>
      <c r="C699" s="170">
        <f t="shared" si="192"/>
        <v>8000</v>
      </c>
      <c r="D699" s="170">
        <f>SUM(D700:D702)</f>
        <v>0</v>
      </c>
      <c r="E699" s="170">
        <f>SUM(E700:E702)</f>
        <v>0</v>
      </c>
      <c r="F699" s="170">
        <f>SUM(F700:F702)</f>
        <v>8000</v>
      </c>
      <c r="G699" s="170">
        <f>SUM(G700:G702)</f>
        <v>0</v>
      </c>
      <c r="H699" s="170">
        <f>SUM(H700:H702)</f>
        <v>0</v>
      </c>
    </row>
    <row r="700" spans="1:8" ht="15">
      <c r="A700" s="4"/>
      <c r="B700" s="148" t="s">
        <v>595</v>
      </c>
      <c r="C700" s="170">
        <f t="shared" si="192"/>
        <v>8000</v>
      </c>
      <c r="D700" s="170"/>
      <c r="E700" s="175"/>
      <c r="F700" s="170">
        <v>8000</v>
      </c>
      <c r="G700" s="170"/>
      <c r="H700" s="170"/>
    </row>
    <row r="701" spans="1:8" ht="15">
      <c r="A701" s="4"/>
      <c r="B701" s="148" t="s">
        <v>596</v>
      </c>
      <c r="C701" s="170">
        <f t="shared" si="192"/>
        <v>0</v>
      </c>
      <c r="D701" s="170"/>
      <c r="E701" s="175"/>
      <c r="F701" s="170"/>
      <c r="G701" s="170"/>
      <c r="H701" s="170"/>
    </row>
    <row r="702" spans="1:8" ht="15">
      <c r="A702" s="4"/>
      <c r="B702" s="148" t="s">
        <v>675</v>
      </c>
      <c r="C702" s="170">
        <f t="shared" si="192"/>
        <v>0</v>
      </c>
      <c r="D702" s="170"/>
      <c r="E702" s="175"/>
      <c r="F702" s="170"/>
      <c r="G702" s="170"/>
      <c r="H702" s="170"/>
    </row>
    <row r="703" spans="1:8" ht="25.5">
      <c r="A703" s="4" t="s">
        <v>351</v>
      </c>
      <c r="B703" s="4" t="s">
        <v>352</v>
      </c>
      <c r="C703" s="170">
        <f t="shared" si="192"/>
        <v>0</v>
      </c>
      <c r="D703" s="170">
        <f>SUM(D704:D706)</f>
        <v>0</v>
      </c>
      <c r="E703" s="170">
        <f>SUM(E704:E706)</f>
        <v>0</v>
      </c>
      <c r="F703" s="170">
        <f>SUM(F704:F706)</f>
        <v>0</v>
      </c>
      <c r="G703" s="170">
        <f>SUM(G704:G706)</f>
        <v>0</v>
      </c>
      <c r="H703" s="170">
        <f>SUM(H704:H706)</f>
        <v>0</v>
      </c>
    </row>
    <row r="704" spans="1:8" ht="15">
      <c r="A704" s="4"/>
      <c r="B704" s="148" t="s">
        <v>595</v>
      </c>
      <c r="C704" s="170">
        <f t="shared" si="192"/>
        <v>0</v>
      </c>
      <c r="D704" s="170"/>
      <c r="E704" s="175"/>
      <c r="F704" s="170"/>
      <c r="G704" s="170"/>
      <c r="H704" s="170"/>
    </row>
    <row r="705" spans="1:8" ht="15">
      <c r="A705" s="4"/>
      <c r="B705" s="148" t="s">
        <v>596</v>
      </c>
      <c r="C705" s="170">
        <f t="shared" si="192"/>
        <v>0</v>
      </c>
      <c r="D705" s="170"/>
      <c r="E705" s="175"/>
      <c r="F705" s="170"/>
      <c r="G705" s="170"/>
      <c r="H705" s="170"/>
    </row>
    <row r="706" spans="1:8" ht="15">
      <c r="A706" s="4"/>
      <c r="B706" s="148" t="s">
        <v>675</v>
      </c>
      <c r="C706" s="170">
        <f t="shared" si="192"/>
        <v>0</v>
      </c>
      <c r="D706" s="170"/>
      <c r="E706" s="175"/>
      <c r="F706" s="170"/>
      <c r="G706" s="170"/>
      <c r="H706" s="170"/>
    </row>
    <row r="707" spans="1:8" ht="25.5">
      <c r="A707" s="4" t="s">
        <v>353</v>
      </c>
      <c r="B707" s="4" t="s">
        <v>354</v>
      </c>
      <c r="C707" s="170">
        <f t="shared" si="192"/>
        <v>5000</v>
      </c>
      <c r="D707" s="170">
        <f>SUM(D708:D710)</f>
        <v>0</v>
      </c>
      <c r="E707" s="170">
        <f>SUM(E708:E710)</f>
        <v>0</v>
      </c>
      <c r="F707" s="170">
        <f>SUM(F708:F710)</f>
        <v>5000</v>
      </c>
      <c r="G707" s="170">
        <f>SUM(G708:G710)</f>
        <v>0</v>
      </c>
      <c r="H707" s="170">
        <f>SUM(H708:H710)</f>
        <v>0</v>
      </c>
    </row>
    <row r="708" spans="1:8" ht="15">
      <c r="A708" s="4"/>
      <c r="B708" s="148" t="s">
        <v>595</v>
      </c>
      <c r="C708" s="170">
        <f t="shared" si="192"/>
        <v>5000</v>
      </c>
      <c r="D708" s="170"/>
      <c r="E708" s="175"/>
      <c r="F708" s="170">
        <v>5000</v>
      </c>
      <c r="G708" s="170"/>
      <c r="H708" s="170"/>
    </row>
    <row r="709" spans="1:8" ht="15">
      <c r="A709" s="4"/>
      <c r="B709" s="148" t="s">
        <v>596</v>
      </c>
      <c r="C709" s="170">
        <f t="shared" si="192"/>
        <v>0</v>
      </c>
      <c r="D709" s="170"/>
      <c r="E709" s="175"/>
      <c r="F709" s="170"/>
      <c r="G709" s="170"/>
      <c r="H709" s="170"/>
    </row>
    <row r="710" spans="1:8" ht="15">
      <c r="A710" s="4"/>
      <c r="B710" s="148" t="s">
        <v>675</v>
      </c>
      <c r="C710" s="170">
        <f t="shared" si="192"/>
        <v>0</v>
      </c>
      <c r="D710" s="170"/>
      <c r="E710" s="175"/>
      <c r="F710" s="170"/>
      <c r="G710" s="170"/>
      <c r="H710" s="170"/>
    </row>
    <row r="711" spans="1:8" ht="25.5">
      <c r="A711" s="4" t="s">
        <v>355</v>
      </c>
      <c r="B711" s="4" t="s">
        <v>356</v>
      </c>
      <c r="C711" s="170">
        <f t="shared" si="192"/>
        <v>5000</v>
      </c>
      <c r="D711" s="170">
        <f>SUM(D712:D714)</f>
        <v>0</v>
      </c>
      <c r="E711" s="170">
        <f>SUM(E712:E714)</f>
        <v>5000</v>
      </c>
      <c r="F711" s="170">
        <f>SUM(F712:F714)</f>
        <v>0</v>
      </c>
      <c r="G711" s="170">
        <f>SUM(G712:G714)</f>
        <v>0</v>
      </c>
      <c r="H711" s="170">
        <f>SUM(H712:H714)</f>
        <v>0</v>
      </c>
    </row>
    <row r="712" spans="1:8" ht="15">
      <c r="A712" s="4"/>
      <c r="B712" s="148" t="s">
        <v>595</v>
      </c>
      <c r="C712" s="170">
        <f t="shared" si="192"/>
        <v>5000</v>
      </c>
      <c r="D712" s="170"/>
      <c r="E712" s="175">
        <v>5000</v>
      </c>
      <c r="F712" s="170"/>
      <c r="G712" s="170"/>
      <c r="H712" s="170"/>
    </row>
    <row r="713" spans="1:8" ht="15">
      <c r="A713" s="4"/>
      <c r="B713" s="148" t="s">
        <v>596</v>
      </c>
      <c r="C713" s="170">
        <f t="shared" si="192"/>
        <v>0</v>
      </c>
      <c r="D713" s="170"/>
      <c r="E713" s="175"/>
      <c r="F713" s="170"/>
      <c r="G713" s="170"/>
      <c r="H713" s="170"/>
    </row>
    <row r="714" spans="1:8" ht="15">
      <c r="A714" s="4"/>
      <c r="B714" s="148" t="s">
        <v>675</v>
      </c>
      <c r="C714" s="170">
        <f t="shared" si="192"/>
        <v>0</v>
      </c>
      <c r="D714" s="170"/>
      <c r="E714" s="175"/>
      <c r="F714" s="170"/>
      <c r="G714" s="170"/>
      <c r="H714" s="170"/>
    </row>
    <row r="715" spans="1:8" ht="25.5">
      <c r="A715" s="4" t="s">
        <v>357</v>
      </c>
      <c r="B715" s="4" t="s">
        <v>358</v>
      </c>
      <c r="C715" s="170">
        <f t="shared" si="192"/>
        <v>0</v>
      </c>
      <c r="D715" s="170">
        <f>SUM(D716:D718)</f>
        <v>0</v>
      </c>
      <c r="E715" s="170">
        <f>SUM(E716:E718)</f>
        <v>0</v>
      </c>
      <c r="F715" s="170">
        <f>SUM(F716:F718)</f>
        <v>0</v>
      </c>
      <c r="G715" s="170">
        <f>SUM(G716:G718)</f>
        <v>0</v>
      </c>
      <c r="H715" s="170">
        <f>SUM(H716:H718)</f>
        <v>0</v>
      </c>
    </row>
    <row r="716" spans="1:8" ht="15">
      <c r="A716" s="4"/>
      <c r="B716" s="148" t="s">
        <v>595</v>
      </c>
      <c r="C716" s="170">
        <f t="shared" si="192"/>
        <v>0</v>
      </c>
      <c r="D716" s="170"/>
      <c r="E716" s="175"/>
      <c r="F716" s="170"/>
      <c r="G716" s="170"/>
      <c r="H716" s="170"/>
    </row>
    <row r="717" spans="1:8" ht="15">
      <c r="A717" s="4"/>
      <c r="B717" s="148" t="s">
        <v>596</v>
      </c>
      <c r="C717" s="170">
        <f t="shared" si="192"/>
        <v>0</v>
      </c>
      <c r="D717" s="170"/>
      <c r="E717" s="175"/>
      <c r="F717" s="170"/>
      <c r="G717" s="170"/>
      <c r="H717" s="170"/>
    </row>
    <row r="718" spans="1:8" ht="15">
      <c r="A718" s="4"/>
      <c r="B718" s="148" t="s">
        <v>675</v>
      </c>
      <c r="C718" s="170">
        <f t="shared" si="192"/>
        <v>0</v>
      </c>
      <c r="D718" s="170"/>
      <c r="E718" s="175"/>
      <c r="F718" s="170"/>
      <c r="G718" s="170"/>
      <c r="H718" s="170"/>
    </row>
    <row r="719" spans="1:8" ht="25.5">
      <c r="A719" s="4" t="s">
        <v>359</v>
      </c>
      <c r="B719" s="4" t="s">
        <v>360</v>
      </c>
      <c r="C719" s="170">
        <f t="shared" si="192"/>
        <v>500</v>
      </c>
      <c r="D719" s="170">
        <f>SUM(D720:D722)</f>
        <v>0</v>
      </c>
      <c r="E719" s="170">
        <f>SUM(E720:E722)</f>
        <v>0</v>
      </c>
      <c r="F719" s="170">
        <f>SUM(F720:F722)</f>
        <v>500</v>
      </c>
      <c r="G719" s="170">
        <f>SUM(G720:G722)</f>
        <v>0</v>
      </c>
      <c r="H719" s="170">
        <f>SUM(H720:H722)</f>
        <v>0</v>
      </c>
    </row>
    <row r="720" spans="1:8" ht="15">
      <c r="A720" s="4"/>
      <c r="B720" s="148" t="s">
        <v>595</v>
      </c>
      <c r="C720" s="170">
        <f t="shared" si="192"/>
        <v>500</v>
      </c>
      <c r="D720" s="170"/>
      <c r="E720" s="175"/>
      <c r="F720" s="170">
        <v>500</v>
      </c>
      <c r="G720" s="170"/>
      <c r="H720" s="170"/>
    </row>
    <row r="721" spans="1:8" ht="15">
      <c r="A721" s="4"/>
      <c r="B721" s="148" t="s">
        <v>596</v>
      </c>
      <c r="C721" s="170">
        <f t="shared" si="192"/>
        <v>0</v>
      </c>
      <c r="D721" s="170"/>
      <c r="E721" s="175"/>
      <c r="F721" s="170"/>
      <c r="G721" s="170"/>
      <c r="H721" s="170"/>
    </row>
    <row r="722" spans="1:8" ht="15">
      <c r="A722" s="4"/>
      <c r="B722" s="148" t="s">
        <v>675</v>
      </c>
      <c r="C722" s="170">
        <f t="shared" si="192"/>
        <v>0</v>
      </c>
      <c r="D722" s="170"/>
      <c r="E722" s="175"/>
      <c r="F722" s="170"/>
      <c r="G722" s="170"/>
      <c r="H722" s="170"/>
    </row>
    <row r="723" spans="1:8" ht="25.5">
      <c r="A723" s="4" t="s">
        <v>361</v>
      </c>
      <c r="B723" s="4" t="s">
        <v>362</v>
      </c>
      <c r="C723" s="170">
        <f t="shared" si="192"/>
        <v>0</v>
      </c>
      <c r="D723" s="170">
        <f>SUM(D724:D726)</f>
        <v>0</v>
      </c>
      <c r="E723" s="170">
        <f>SUM(E724:E726)</f>
        <v>0</v>
      </c>
      <c r="F723" s="170">
        <f>SUM(F724:F726)</f>
        <v>0</v>
      </c>
      <c r="G723" s="170">
        <f>SUM(G724:G726)</f>
        <v>0</v>
      </c>
      <c r="H723" s="170">
        <f>SUM(H724:H726)</f>
        <v>0</v>
      </c>
    </row>
    <row r="724" spans="1:8" ht="15">
      <c r="A724" s="4"/>
      <c r="B724" s="148" t="s">
        <v>595</v>
      </c>
      <c r="C724" s="170">
        <f t="shared" si="192"/>
        <v>0</v>
      </c>
      <c r="D724" s="170"/>
      <c r="E724" s="175"/>
      <c r="F724" s="170"/>
      <c r="G724" s="170"/>
      <c r="H724" s="170"/>
    </row>
    <row r="725" spans="1:8" ht="15">
      <c r="A725" s="4"/>
      <c r="B725" s="148" t="s">
        <v>596</v>
      </c>
      <c r="C725" s="170">
        <f t="shared" si="192"/>
        <v>0</v>
      </c>
      <c r="D725" s="170"/>
      <c r="E725" s="175"/>
      <c r="F725" s="170"/>
      <c r="G725" s="170"/>
      <c r="H725" s="170"/>
    </row>
    <row r="726" spans="1:8" ht="15">
      <c r="A726" s="4"/>
      <c r="B726" s="148" t="s">
        <v>675</v>
      </c>
      <c r="C726" s="170">
        <f t="shared" si="192"/>
        <v>0</v>
      </c>
      <c r="D726" s="170"/>
      <c r="E726" s="175"/>
      <c r="F726" s="170"/>
      <c r="G726" s="170"/>
      <c r="H726" s="170"/>
    </row>
    <row r="727" spans="1:8" ht="25.5">
      <c r="A727" s="4" t="s">
        <v>363</v>
      </c>
      <c r="B727" s="4" t="s">
        <v>364</v>
      </c>
      <c r="C727" s="170">
        <f t="shared" si="192"/>
        <v>500</v>
      </c>
      <c r="D727" s="170">
        <f>SUM(D728:D730)</f>
        <v>0</v>
      </c>
      <c r="E727" s="170">
        <f>SUM(E728:E730)</f>
        <v>0</v>
      </c>
      <c r="F727" s="170">
        <f>SUM(F728:F730)</f>
        <v>500</v>
      </c>
      <c r="G727" s="170">
        <f>SUM(G728:G730)</f>
        <v>0</v>
      </c>
      <c r="H727" s="170">
        <f>SUM(H728:H730)</f>
        <v>0</v>
      </c>
    </row>
    <row r="728" spans="1:8" ht="15">
      <c r="A728" s="4"/>
      <c r="B728" s="148" t="s">
        <v>595</v>
      </c>
      <c r="C728" s="170">
        <f t="shared" si="192"/>
        <v>500</v>
      </c>
      <c r="D728" s="170"/>
      <c r="E728" s="175"/>
      <c r="F728" s="170">
        <v>500</v>
      </c>
      <c r="G728" s="170"/>
      <c r="H728" s="170"/>
    </row>
    <row r="729" spans="1:8" ht="15">
      <c r="A729" s="4"/>
      <c r="B729" s="148" t="s">
        <v>596</v>
      </c>
      <c r="C729" s="170">
        <f t="shared" si="192"/>
        <v>0</v>
      </c>
      <c r="D729" s="170"/>
      <c r="E729" s="175"/>
      <c r="F729" s="170"/>
      <c r="G729" s="170"/>
      <c r="H729" s="170"/>
    </row>
    <row r="730" spans="1:8" ht="15">
      <c r="A730" s="4"/>
      <c r="B730" s="148" t="s">
        <v>675</v>
      </c>
      <c r="C730" s="170">
        <f t="shared" si="192"/>
        <v>0</v>
      </c>
      <c r="D730" s="170"/>
      <c r="E730" s="175"/>
      <c r="F730" s="170"/>
      <c r="G730" s="170"/>
      <c r="H730" s="170"/>
    </row>
    <row r="731" spans="1:8" ht="25.5">
      <c r="A731" s="4" t="s">
        <v>365</v>
      </c>
      <c r="B731" s="4" t="s">
        <v>366</v>
      </c>
      <c r="C731" s="170">
        <f t="shared" si="192"/>
        <v>2536</v>
      </c>
      <c r="D731" s="170">
        <f>SUM(D732:D734)</f>
        <v>0</v>
      </c>
      <c r="E731" s="170">
        <f>SUM(E732:E734)</f>
        <v>0</v>
      </c>
      <c r="F731" s="170">
        <f>SUM(F732:F734)</f>
        <v>2536</v>
      </c>
      <c r="G731" s="170">
        <f>SUM(G732:G734)</f>
        <v>0</v>
      </c>
      <c r="H731" s="170">
        <f>SUM(H732:H734)</f>
        <v>0</v>
      </c>
    </row>
    <row r="732" spans="1:8" ht="15">
      <c r="A732" s="4"/>
      <c r="B732" s="148" t="s">
        <v>595</v>
      </c>
      <c r="C732" s="170">
        <f t="shared" si="192"/>
        <v>2536</v>
      </c>
      <c r="D732" s="170"/>
      <c r="E732" s="175"/>
      <c r="F732" s="170">
        <v>2536</v>
      </c>
      <c r="G732" s="170"/>
      <c r="H732" s="170"/>
    </row>
    <row r="733" spans="1:8" ht="15">
      <c r="A733" s="4"/>
      <c r="B733" s="148" t="s">
        <v>596</v>
      </c>
      <c r="C733" s="170">
        <f t="shared" si="192"/>
        <v>0</v>
      </c>
      <c r="D733" s="170"/>
      <c r="E733" s="175"/>
      <c r="F733" s="170"/>
      <c r="G733" s="170"/>
      <c r="H733" s="170"/>
    </row>
    <row r="734" spans="1:8" ht="15">
      <c r="A734" s="4"/>
      <c r="B734" s="148" t="s">
        <v>675</v>
      </c>
      <c r="C734" s="170">
        <f t="shared" si="192"/>
        <v>0</v>
      </c>
      <c r="D734" s="170"/>
      <c r="E734" s="175"/>
      <c r="F734" s="170"/>
      <c r="G734" s="170"/>
      <c r="H734" s="170"/>
    </row>
    <row r="735" spans="1:8" ht="25.5">
      <c r="A735" s="4" t="s">
        <v>367</v>
      </c>
      <c r="B735" s="44" t="s">
        <v>368</v>
      </c>
      <c r="C735" s="170">
        <f t="shared" si="192"/>
        <v>0</v>
      </c>
      <c r="D735" s="170">
        <f>SUM(D736:D738)</f>
        <v>0</v>
      </c>
      <c r="E735" s="170">
        <f>SUM(E736:E738)</f>
        <v>0</v>
      </c>
      <c r="F735" s="170">
        <f>SUM(F736:F738)</f>
        <v>0</v>
      </c>
      <c r="G735" s="170">
        <f>SUM(G736:G738)</f>
        <v>0</v>
      </c>
      <c r="H735" s="170">
        <f>SUM(H736:H738)</f>
        <v>0</v>
      </c>
    </row>
    <row r="736" spans="1:8" ht="15">
      <c r="A736" s="4"/>
      <c r="B736" s="148" t="s">
        <v>595</v>
      </c>
      <c r="C736" s="170">
        <f t="shared" si="192"/>
        <v>0</v>
      </c>
      <c r="D736" s="170"/>
      <c r="E736" s="175"/>
      <c r="F736" s="170"/>
      <c r="G736" s="170"/>
      <c r="H736" s="170"/>
    </row>
    <row r="737" spans="1:8" ht="15">
      <c r="A737" s="4"/>
      <c r="B737" s="148" t="s">
        <v>596</v>
      </c>
      <c r="C737" s="170">
        <f t="shared" si="192"/>
        <v>0</v>
      </c>
      <c r="D737" s="170"/>
      <c r="E737" s="175"/>
      <c r="F737" s="170"/>
      <c r="G737" s="170"/>
      <c r="H737" s="170"/>
    </row>
    <row r="738" spans="1:8" ht="15">
      <c r="A738" s="4"/>
      <c r="B738" s="148" t="s">
        <v>675</v>
      </c>
      <c r="C738" s="170">
        <f t="shared" si="192"/>
        <v>0</v>
      </c>
      <c r="D738" s="170"/>
      <c r="E738" s="175"/>
      <c r="F738" s="170"/>
      <c r="G738" s="170"/>
      <c r="H738" s="170"/>
    </row>
    <row r="739" spans="1:8" ht="25.5">
      <c r="A739" s="4" t="s">
        <v>369</v>
      </c>
      <c r="B739" s="44" t="s">
        <v>677</v>
      </c>
      <c r="C739" s="170">
        <f t="shared" si="192"/>
        <v>800</v>
      </c>
      <c r="D739" s="170">
        <f>SUM(D740:D742)</f>
        <v>0</v>
      </c>
      <c r="E739" s="170">
        <f>SUM(E740:E742)</f>
        <v>0</v>
      </c>
      <c r="F739" s="170">
        <f>SUM(F740:F742)</f>
        <v>800</v>
      </c>
      <c r="G739" s="170">
        <f>SUM(G740:G742)</f>
        <v>0</v>
      </c>
      <c r="H739" s="170">
        <f>SUM(H740:H742)</f>
        <v>0</v>
      </c>
    </row>
    <row r="740" spans="1:8" ht="15">
      <c r="A740" s="4"/>
      <c r="B740" s="148" t="s">
        <v>595</v>
      </c>
      <c r="C740" s="170">
        <f t="shared" si="192"/>
        <v>800</v>
      </c>
      <c r="D740" s="170"/>
      <c r="E740" s="175"/>
      <c r="F740" s="170">
        <v>800</v>
      </c>
      <c r="G740" s="170"/>
      <c r="H740" s="170"/>
    </row>
    <row r="741" spans="1:8" ht="15">
      <c r="A741" s="4"/>
      <c r="B741" s="148" t="s">
        <v>596</v>
      </c>
      <c r="C741" s="170">
        <f t="shared" si="192"/>
        <v>0</v>
      </c>
      <c r="D741" s="170"/>
      <c r="E741" s="175"/>
      <c r="F741" s="170"/>
      <c r="G741" s="170"/>
      <c r="H741" s="170"/>
    </row>
    <row r="742" spans="1:8" ht="15">
      <c r="A742" s="4"/>
      <c r="B742" s="148" t="s">
        <v>675</v>
      </c>
      <c r="C742" s="170">
        <f t="shared" si="192"/>
        <v>0</v>
      </c>
      <c r="D742" s="170"/>
      <c r="E742" s="175"/>
      <c r="F742" s="170"/>
      <c r="G742" s="170"/>
      <c r="H742" s="170"/>
    </row>
    <row r="743" spans="1:8" ht="25.5">
      <c r="A743" s="4" t="s">
        <v>370</v>
      </c>
      <c r="B743" s="44" t="s">
        <v>371</v>
      </c>
      <c r="C743" s="170">
        <f t="shared" si="192"/>
        <v>174.23832</v>
      </c>
      <c r="D743" s="170">
        <f>SUM(D744:D746)</f>
        <v>0</v>
      </c>
      <c r="E743" s="170">
        <f>SUM(E744:E746)</f>
        <v>0</v>
      </c>
      <c r="F743" s="170">
        <f>SUM(F744:F746)</f>
        <v>174.23832</v>
      </c>
      <c r="G743" s="170">
        <f>SUM(G744:G746)</f>
        <v>0</v>
      </c>
      <c r="H743" s="170">
        <f>SUM(H744:H746)</f>
        <v>0</v>
      </c>
    </row>
    <row r="744" spans="1:8" ht="15">
      <c r="A744" s="4"/>
      <c r="B744" s="148" t="s">
        <v>595</v>
      </c>
      <c r="C744" s="170">
        <f t="shared" si="192"/>
        <v>174.23832</v>
      </c>
      <c r="D744" s="170"/>
      <c r="E744" s="175"/>
      <c r="F744" s="170">
        <v>174.23832</v>
      </c>
      <c r="G744" s="170"/>
      <c r="H744" s="170"/>
    </row>
    <row r="745" spans="1:8" ht="15">
      <c r="A745" s="4"/>
      <c r="B745" s="148" t="s">
        <v>596</v>
      </c>
      <c r="C745" s="170">
        <f t="shared" si="192"/>
        <v>0</v>
      </c>
      <c r="D745" s="170"/>
      <c r="E745" s="175"/>
      <c r="F745" s="170"/>
      <c r="G745" s="170"/>
      <c r="H745" s="170"/>
    </row>
    <row r="746" spans="1:8" ht="15">
      <c r="A746" s="4"/>
      <c r="B746" s="148" t="s">
        <v>675</v>
      </c>
      <c r="C746" s="170">
        <f t="shared" si="192"/>
        <v>0</v>
      </c>
      <c r="D746" s="170"/>
      <c r="E746" s="175"/>
      <c r="F746" s="170"/>
      <c r="G746" s="170"/>
      <c r="H746" s="170"/>
    </row>
    <row r="747" spans="1:8" ht="25.5">
      <c r="A747" s="4" t="s">
        <v>372</v>
      </c>
      <c r="B747" s="44" t="s">
        <v>373</v>
      </c>
      <c r="C747" s="170">
        <f aca="true" t="shared" si="193" ref="C747:C758">SUM(D747:H747)</f>
        <v>1046.16452</v>
      </c>
      <c r="D747" s="170">
        <f>SUM(D748:D750)</f>
        <v>0</v>
      </c>
      <c r="E747" s="170">
        <f>SUM(E748:E750)</f>
        <v>0</v>
      </c>
      <c r="F747" s="170">
        <f>SUM(F748:F750)</f>
        <v>1046.16452</v>
      </c>
      <c r="G747" s="170">
        <f>SUM(G748:G750)</f>
        <v>0</v>
      </c>
      <c r="H747" s="170">
        <f>SUM(H748:H750)</f>
        <v>0</v>
      </c>
    </row>
    <row r="748" spans="1:8" ht="15">
      <c r="A748" s="4"/>
      <c r="B748" s="148" t="s">
        <v>595</v>
      </c>
      <c r="C748" s="170">
        <f t="shared" si="193"/>
        <v>523.08252</v>
      </c>
      <c r="D748" s="170"/>
      <c r="E748" s="175"/>
      <c r="F748" s="170">
        <v>523.08252</v>
      </c>
      <c r="G748" s="170"/>
      <c r="H748" s="170"/>
    </row>
    <row r="749" spans="1:8" ht="15">
      <c r="A749" s="4"/>
      <c r="B749" s="148" t="s">
        <v>596</v>
      </c>
      <c r="C749" s="170">
        <f t="shared" si="193"/>
        <v>523.082</v>
      </c>
      <c r="D749" s="170"/>
      <c r="E749" s="175"/>
      <c r="F749" s="170">
        <v>523.082</v>
      </c>
      <c r="G749" s="170"/>
      <c r="H749" s="170"/>
    </row>
    <row r="750" spans="1:8" ht="15">
      <c r="A750" s="4"/>
      <c r="B750" s="148" t="s">
        <v>675</v>
      </c>
      <c r="C750" s="170">
        <f t="shared" si="193"/>
        <v>0</v>
      </c>
      <c r="D750" s="170"/>
      <c r="E750" s="175"/>
      <c r="F750" s="170"/>
      <c r="G750" s="170"/>
      <c r="H750" s="170"/>
    </row>
    <row r="751" spans="1:8" ht="25.5">
      <c r="A751" s="4" t="s">
        <v>374</v>
      </c>
      <c r="B751" s="44" t="s">
        <v>375</v>
      </c>
      <c r="C751" s="170">
        <f t="shared" si="193"/>
        <v>0</v>
      </c>
      <c r="D751" s="170">
        <f>SUM(D752:D754)</f>
        <v>0</v>
      </c>
      <c r="E751" s="170">
        <f>SUM(E752:E754)</f>
        <v>0</v>
      </c>
      <c r="F751" s="170">
        <f>SUM(F752:F754)</f>
        <v>0</v>
      </c>
      <c r="G751" s="170">
        <f>SUM(G752:G754)</f>
        <v>0</v>
      </c>
      <c r="H751" s="170">
        <f>SUM(H752:H754)</f>
        <v>0</v>
      </c>
    </row>
    <row r="752" spans="1:8" ht="15">
      <c r="A752" s="4"/>
      <c r="B752" s="148" t="s">
        <v>595</v>
      </c>
      <c r="C752" s="170">
        <f t="shared" si="193"/>
        <v>0</v>
      </c>
      <c r="D752" s="170"/>
      <c r="E752" s="175"/>
      <c r="F752" s="170"/>
      <c r="G752" s="170"/>
      <c r="H752" s="170"/>
    </row>
    <row r="753" spans="1:8" ht="15">
      <c r="A753" s="4"/>
      <c r="B753" s="148" t="s">
        <v>596</v>
      </c>
      <c r="C753" s="170">
        <f t="shared" si="193"/>
        <v>0</v>
      </c>
      <c r="D753" s="170"/>
      <c r="E753" s="175"/>
      <c r="F753" s="170"/>
      <c r="G753" s="170"/>
      <c r="H753" s="170"/>
    </row>
    <row r="754" spans="1:8" ht="15">
      <c r="A754" s="4"/>
      <c r="B754" s="148" t="s">
        <v>675</v>
      </c>
      <c r="C754" s="170">
        <f t="shared" si="193"/>
        <v>0</v>
      </c>
      <c r="D754" s="170"/>
      <c r="E754" s="175"/>
      <c r="F754" s="170"/>
      <c r="G754" s="170"/>
      <c r="H754" s="170"/>
    </row>
    <row r="755" spans="1:8" ht="15">
      <c r="A755" s="16"/>
      <c r="B755" s="9" t="s">
        <v>376</v>
      </c>
      <c r="C755" s="188">
        <f t="shared" si="193"/>
        <v>17443</v>
      </c>
      <c r="D755" s="188">
        <f>SUM(D756:D758)</f>
        <v>0</v>
      </c>
      <c r="E755" s="188">
        <f>SUM(E756:E758)</f>
        <v>0</v>
      </c>
      <c r="F755" s="188">
        <f aca="true" t="shared" si="194" ref="F755:H755">SUM(F756:F758)</f>
        <v>16280</v>
      </c>
      <c r="G755" s="188">
        <f t="shared" si="194"/>
        <v>1163</v>
      </c>
      <c r="H755" s="188">
        <f t="shared" si="194"/>
        <v>0</v>
      </c>
    </row>
    <row r="756" spans="1:8" ht="15">
      <c r="A756" s="4"/>
      <c r="B756" s="148" t="s">
        <v>595</v>
      </c>
      <c r="C756" s="176">
        <f t="shared" si="193"/>
        <v>4267</v>
      </c>
      <c r="D756" s="170">
        <f>D760</f>
        <v>0</v>
      </c>
      <c r="E756" s="170">
        <f aca="true" t="shared" si="195" ref="E756">E760</f>
        <v>0</v>
      </c>
      <c r="F756" s="170">
        <f>F761+F805+F821+F825+F829</f>
        <v>3904</v>
      </c>
      <c r="G756" s="170">
        <f aca="true" t="shared" si="196" ref="G756:H756">G761+G805+G821+G825+G829</f>
        <v>363</v>
      </c>
      <c r="H756" s="170">
        <f t="shared" si="196"/>
        <v>0</v>
      </c>
    </row>
    <row r="757" spans="1:8" ht="15">
      <c r="A757" s="4"/>
      <c r="B757" s="148" t="s">
        <v>596</v>
      </c>
      <c r="C757" s="176">
        <f t="shared" si="193"/>
        <v>5520</v>
      </c>
      <c r="D757" s="170">
        <f aca="true" t="shared" si="197" ref="D757:E758">D761</f>
        <v>0</v>
      </c>
      <c r="E757" s="170">
        <f t="shared" si="197"/>
        <v>0</v>
      </c>
      <c r="F757" s="170">
        <f aca="true" t="shared" si="198" ref="F757:H758">F762+F806+F822+F826+F830</f>
        <v>5126</v>
      </c>
      <c r="G757" s="170">
        <f t="shared" si="198"/>
        <v>394</v>
      </c>
      <c r="H757" s="170">
        <f t="shared" si="198"/>
        <v>0</v>
      </c>
    </row>
    <row r="758" spans="1:8" ht="15">
      <c r="A758" s="4"/>
      <c r="B758" s="148" t="s">
        <v>675</v>
      </c>
      <c r="C758" s="176">
        <f t="shared" si="193"/>
        <v>7656</v>
      </c>
      <c r="D758" s="170">
        <f t="shared" si="197"/>
        <v>0</v>
      </c>
      <c r="E758" s="170">
        <f t="shared" si="197"/>
        <v>0</v>
      </c>
      <c r="F758" s="170">
        <f t="shared" si="198"/>
        <v>7250</v>
      </c>
      <c r="G758" s="170">
        <f t="shared" si="198"/>
        <v>406</v>
      </c>
      <c r="H758" s="170">
        <f t="shared" si="198"/>
        <v>0</v>
      </c>
    </row>
    <row r="759" spans="1:8" ht="76.5">
      <c r="A759" s="10"/>
      <c r="B759" s="10" t="s">
        <v>377</v>
      </c>
      <c r="C759" s="173">
        <f t="shared" si="187"/>
        <v>17443</v>
      </c>
      <c r="D759" s="173">
        <f>D760+D804+D820+D824+D828</f>
        <v>0</v>
      </c>
      <c r="E759" s="173">
        <f aca="true" t="shared" si="199" ref="E759:H759">E760+E804+E820+E824+E828</f>
        <v>0</v>
      </c>
      <c r="F759" s="173">
        <f t="shared" si="199"/>
        <v>16280</v>
      </c>
      <c r="G759" s="173">
        <f t="shared" si="199"/>
        <v>1163</v>
      </c>
      <c r="H759" s="173">
        <f t="shared" si="199"/>
        <v>0</v>
      </c>
    </row>
    <row r="760" spans="1:8" ht="25.5">
      <c r="A760" s="11" t="s">
        <v>378</v>
      </c>
      <c r="B760" s="11" t="s">
        <v>379</v>
      </c>
      <c r="C760" s="174">
        <f t="shared" si="187"/>
        <v>7489</v>
      </c>
      <c r="D760" s="174">
        <f>SUM(D761:D763)</f>
        <v>0</v>
      </c>
      <c r="E760" s="174">
        <f>SUM(E761:E763)</f>
        <v>0</v>
      </c>
      <c r="F760" s="174">
        <f>SUM(F761:F763)</f>
        <v>6423</v>
      </c>
      <c r="G760" s="174">
        <f>SUM(G761:G763)</f>
        <v>1066</v>
      </c>
      <c r="H760" s="174">
        <f>SUM(H761:H763)</f>
        <v>0</v>
      </c>
    </row>
    <row r="761" spans="1:8" ht="15">
      <c r="A761" s="4"/>
      <c r="B761" s="148" t="s">
        <v>595</v>
      </c>
      <c r="C761" s="170">
        <f t="shared" si="187"/>
        <v>1968</v>
      </c>
      <c r="D761" s="170">
        <f>D765+D769+D773+D777+D781+D785+D789+D793+D797+D801</f>
        <v>0</v>
      </c>
      <c r="E761" s="170">
        <f aca="true" t="shared" si="200" ref="E761:H761">E765+E769+E773+E777+E781+E785+E789+E793+E797+E801</f>
        <v>0</v>
      </c>
      <c r="F761" s="170">
        <f>F765+F769+F773+F777+F781+F785+F789+F793+F797+F801</f>
        <v>1637</v>
      </c>
      <c r="G761" s="170">
        <f t="shared" si="200"/>
        <v>331</v>
      </c>
      <c r="H761" s="170">
        <f t="shared" si="200"/>
        <v>0</v>
      </c>
    </row>
    <row r="762" spans="1:8" ht="15">
      <c r="A762" s="4"/>
      <c r="B762" s="148" t="s">
        <v>596</v>
      </c>
      <c r="C762" s="170">
        <f t="shared" si="187"/>
        <v>3285</v>
      </c>
      <c r="D762" s="170">
        <f aca="true" t="shared" si="201" ref="D762:H763">D766+D770+D774+D778+D782+D786+D790+D794+D798+D802</f>
        <v>0</v>
      </c>
      <c r="E762" s="170">
        <f t="shared" si="201"/>
        <v>0</v>
      </c>
      <c r="F762" s="170">
        <f t="shared" si="201"/>
        <v>2921</v>
      </c>
      <c r="G762" s="170">
        <f t="shared" si="201"/>
        <v>364</v>
      </c>
      <c r="H762" s="170">
        <f t="shared" si="201"/>
        <v>0</v>
      </c>
    </row>
    <row r="763" spans="1:8" ht="15">
      <c r="A763" s="4"/>
      <c r="B763" s="148" t="s">
        <v>675</v>
      </c>
      <c r="C763" s="170">
        <f t="shared" si="187"/>
        <v>2236</v>
      </c>
      <c r="D763" s="170">
        <f t="shared" si="201"/>
        <v>0</v>
      </c>
      <c r="E763" s="170">
        <f t="shared" si="201"/>
        <v>0</v>
      </c>
      <c r="F763" s="170">
        <f t="shared" si="201"/>
        <v>1865</v>
      </c>
      <c r="G763" s="170">
        <f t="shared" si="201"/>
        <v>371</v>
      </c>
      <c r="H763" s="170">
        <f t="shared" si="201"/>
        <v>0</v>
      </c>
    </row>
    <row r="764" spans="1:8" ht="25.5">
      <c r="A764" s="4" t="s">
        <v>380</v>
      </c>
      <c r="B764" s="45" t="s">
        <v>381</v>
      </c>
      <c r="C764" s="170">
        <f aca="true" t="shared" si="202" ref="C764">SUM(D764:H764)</f>
        <v>596</v>
      </c>
      <c r="D764" s="170">
        <f>SUM(D765:D767)</f>
        <v>0</v>
      </c>
      <c r="E764" s="170">
        <f>SUM(E765:E767)</f>
        <v>0</v>
      </c>
      <c r="F764" s="170">
        <f>SUM(F765:F767)</f>
        <v>494</v>
      </c>
      <c r="G764" s="170">
        <f>SUM(G765:G767)</f>
        <v>102</v>
      </c>
      <c r="H764" s="170">
        <f>SUM(H765:H767)</f>
        <v>0</v>
      </c>
    </row>
    <row r="765" spans="1:8" ht="15">
      <c r="A765" s="4"/>
      <c r="B765" s="148" t="s">
        <v>595</v>
      </c>
      <c r="C765" s="170">
        <f aca="true" t="shared" si="203" ref="C765:C803">SUM(D765:G765)</f>
        <v>237</v>
      </c>
      <c r="D765" s="176"/>
      <c r="E765" s="176"/>
      <c r="F765" s="182">
        <v>198</v>
      </c>
      <c r="G765" s="182">
        <v>39</v>
      </c>
      <c r="H765" s="170"/>
    </row>
    <row r="766" spans="1:8" ht="15">
      <c r="A766" s="4"/>
      <c r="B766" s="148" t="s">
        <v>596</v>
      </c>
      <c r="C766" s="170">
        <f t="shared" si="203"/>
        <v>169</v>
      </c>
      <c r="D766" s="176"/>
      <c r="E766" s="176"/>
      <c r="F766" s="182">
        <v>141</v>
      </c>
      <c r="G766" s="182">
        <v>28</v>
      </c>
      <c r="H766" s="170"/>
    </row>
    <row r="767" spans="1:8" ht="15">
      <c r="A767" s="4"/>
      <c r="B767" s="148" t="s">
        <v>675</v>
      </c>
      <c r="C767" s="170">
        <f t="shared" si="203"/>
        <v>190</v>
      </c>
      <c r="D767" s="176"/>
      <c r="E767" s="176"/>
      <c r="F767" s="182">
        <v>155</v>
      </c>
      <c r="G767" s="182">
        <v>35</v>
      </c>
      <c r="H767" s="170"/>
    </row>
    <row r="768" spans="1:8" ht="63.75">
      <c r="A768" s="4" t="s">
        <v>382</v>
      </c>
      <c r="B768" s="46" t="s">
        <v>383</v>
      </c>
      <c r="C768" s="170">
        <f aca="true" t="shared" si="204" ref="C768">SUM(D768:H768)</f>
        <v>668</v>
      </c>
      <c r="D768" s="170">
        <f>SUM(D769:D771)</f>
        <v>0</v>
      </c>
      <c r="E768" s="170">
        <f>SUM(E769:E771)</f>
        <v>0</v>
      </c>
      <c r="F768" s="170">
        <f>SUM(F769:F771)</f>
        <v>596</v>
      </c>
      <c r="G768" s="170">
        <f>SUM(G769:G771)</f>
        <v>72</v>
      </c>
      <c r="H768" s="170">
        <f>SUM(H769:H771)</f>
        <v>0</v>
      </c>
    </row>
    <row r="769" spans="1:8" ht="15">
      <c r="A769" s="4"/>
      <c r="B769" s="148" t="s">
        <v>595</v>
      </c>
      <c r="C769" s="170">
        <f t="shared" si="203"/>
        <v>250</v>
      </c>
      <c r="D769" s="176"/>
      <c r="E769" s="176"/>
      <c r="F769" s="182">
        <v>226</v>
      </c>
      <c r="G769" s="182">
        <v>24</v>
      </c>
      <c r="H769" s="170"/>
    </row>
    <row r="770" spans="1:8" ht="15">
      <c r="A770" s="4"/>
      <c r="B770" s="148" t="s">
        <v>596</v>
      </c>
      <c r="C770" s="170">
        <f t="shared" si="203"/>
        <v>144</v>
      </c>
      <c r="D770" s="176"/>
      <c r="E770" s="176"/>
      <c r="F770" s="182">
        <v>120</v>
      </c>
      <c r="G770" s="182">
        <v>24</v>
      </c>
      <c r="H770" s="170"/>
    </row>
    <row r="771" spans="1:8" ht="15">
      <c r="A771" s="4"/>
      <c r="B771" s="148" t="s">
        <v>675</v>
      </c>
      <c r="C771" s="170">
        <f t="shared" si="203"/>
        <v>274</v>
      </c>
      <c r="D771" s="176"/>
      <c r="E771" s="176"/>
      <c r="F771" s="182">
        <v>250</v>
      </c>
      <c r="G771" s="182">
        <v>24</v>
      </c>
      <c r="H771" s="170"/>
    </row>
    <row r="772" spans="1:8" ht="15">
      <c r="A772" s="4" t="s">
        <v>384</v>
      </c>
      <c r="B772" s="45" t="s">
        <v>385</v>
      </c>
      <c r="C772" s="170">
        <f aca="true" t="shared" si="205" ref="C772">SUM(D772:H772)</f>
        <v>322</v>
      </c>
      <c r="D772" s="170">
        <f>SUM(D773:D775)</f>
        <v>0</v>
      </c>
      <c r="E772" s="170">
        <f>SUM(E773:E775)</f>
        <v>0</v>
      </c>
      <c r="F772" s="170">
        <f>SUM(F773:F775)</f>
        <v>268</v>
      </c>
      <c r="G772" s="170">
        <f>SUM(G773:G775)</f>
        <v>54</v>
      </c>
      <c r="H772" s="170">
        <f>SUM(H773:H775)</f>
        <v>0</v>
      </c>
    </row>
    <row r="773" spans="1:8" ht="15">
      <c r="A773" s="4"/>
      <c r="B773" s="148" t="s">
        <v>595</v>
      </c>
      <c r="C773" s="170">
        <f t="shared" si="203"/>
        <v>106</v>
      </c>
      <c r="D773" s="176"/>
      <c r="E773" s="176"/>
      <c r="F773" s="182">
        <v>88</v>
      </c>
      <c r="G773" s="182">
        <v>18</v>
      </c>
      <c r="H773" s="170"/>
    </row>
    <row r="774" spans="1:8" ht="15">
      <c r="A774" s="4"/>
      <c r="B774" s="148" t="s">
        <v>596</v>
      </c>
      <c r="C774" s="170">
        <f t="shared" si="203"/>
        <v>108</v>
      </c>
      <c r="D774" s="176"/>
      <c r="E774" s="176"/>
      <c r="F774" s="182">
        <v>90</v>
      </c>
      <c r="G774" s="182">
        <v>18</v>
      </c>
      <c r="H774" s="170"/>
    </row>
    <row r="775" spans="1:8" ht="15">
      <c r="A775" s="4"/>
      <c r="B775" s="148" t="s">
        <v>675</v>
      </c>
      <c r="C775" s="170">
        <f t="shared" si="203"/>
        <v>108</v>
      </c>
      <c r="D775" s="176"/>
      <c r="E775" s="176"/>
      <c r="F775" s="182">
        <v>90</v>
      </c>
      <c r="G775" s="182">
        <v>18</v>
      </c>
      <c r="H775" s="170"/>
    </row>
    <row r="776" spans="1:8" ht="15">
      <c r="A776" s="4" t="s">
        <v>386</v>
      </c>
      <c r="B776" s="47" t="s">
        <v>387</v>
      </c>
      <c r="C776" s="170">
        <f aca="true" t="shared" si="206" ref="C776">SUM(D776:H776)</f>
        <v>1098</v>
      </c>
      <c r="D776" s="170">
        <f>SUM(D777:D779)</f>
        <v>0</v>
      </c>
      <c r="E776" s="170">
        <f>SUM(E777:E779)</f>
        <v>0</v>
      </c>
      <c r="F776" s="170">
        <f>SUM(F777:F779)</f>
        <v>915</v>
      </c>
      <c r="G776" s="170">
        <f>SUM(G777:G779)</f>
        <v>183</v>
      </c>
      <c r="H776" s="170">
        <f>SUM(H777:H779)</f>
        <v>0</v>
      </c>
    </row>
    <row r="777" spans="1:8" ht="15">
      <c r="A777" s="4"/>
      <c r="B777" s="148" t="s">
        <v>595</v>
      </c>
      <c r="C777" s="170">
        <f t="shared" si="203"/>
        <v>330</v>
      </c>
      <c r="D777" s="176"/>
      <c r="E777" s="176"/>
      <c r="F777" s="182">
        <v>275</v>
      </c>
      <c r="G777" s="182">
        <v>55</v>
      </c>
      <c r="H777" s="170"/>
    </row>
    <row r="778" spans="1:8" ht="15">
      <c r="A778" s="4"/>
      <c r="B778" s="148" t="s">
        <v>596</v>
      </c>
      <c r="C778" s="170">
        <f t="shared" si="203"/>
        <v>384</v>
      </c>
      <c r="D778" s="176"/>
      <c r="E778" s="176"/>
      <c r="F778" s="182">
        <v>320</v>
      </c>
      <c r="G778" s="182">
        <v>64</v>
      </c>
      <c r="H778" s="170"/>
    </row>
    <row r="779" spans="1:8" ht="15">
      <c r="A779" s="4"/>
      <c r="B779" s="148" t="s">
        <v>675</v>
      </c>
      <c r="C779" s="170">
        <f t="shared" si="203"/>
        <v>384</v>
      </c>
      <c r="D779" s="176"/>
      <c r="E779" s="176"/>
      <c r="F779" s="182">
        <v>320</v>
      </c>
      <c r="G779" s="182">
        <v>64</v>
      </c>
      <c r="H779" s="170"/>
    </row>
    <row r="780" spans="1:8" ht="38.25">
      <c r="A780" s="4" t="s">
        <v>388</v>
      </c>
      <c r="B780" s="48" t="s">
        <v>389</v>
      </c>
      <c r="C780" s="170">
        <f aca="true" t="shared" si="207" ref="C780">SUM(D780:H780)</f>
        <v>0</v>
      </c>
      <c r="D780" s="170">
        <f>SUM(D781:D783)</f>
        <v>0</v>
      </c>
      <c r="E780" s="170">
        <f>SUM(E781:E783)</f>
        <v>0</v>
      </c>
      <c r="F780" s="170">
        <f>SUM(F781:F783)</f>
        <v>0</v>
      </c>
      <c r="G780" s="170">
        <f>SUM(G781:G783)</f>
        <v>0</v>
      </c>
      <c r="H780" s="170">
        <f>SUM(H781:H783)</f>
        <v>0</v>
      </c>
    </row>
    <row r="781" spans="1:8" ht="15">
      <c r="A781" s="4"/>
      <c r="B781" s="148" t="s">
        <v>595</v>
      </c>
      <c r="C781" s="170">
        <f t="shared" si="203"/>
        <v>0</v>
      </c>
      <c r="D781" s="176"/>
      <c r="E781" s="176"/>
      <c r="F781" s="182"/>
      <c r="G781" s="182"/>
      <c r="H781" s="170"/>
    </row>
    <row r="782" spans="1:8" ht="15">
      <c r="A782" s="4"/>
      <c r="B782" s="148" t="s">
        <v>596</v>
      </c>
      <c r="C782" s="170">
        <f t="shared" si="203"/>
        <v>0</v>
      </c>
      <c r="D782" s="176"/>
      <c r="E782" s="176"/>
      <c r="F782" s="182"/>
      <c r="G782" s="182"/>
      <c r="H782" s="170"/>
    </row>
    <row r="783" spans="1:8" ht="15">
      <c r="A783" s="4"/>
      <c r="B783" s="148" t="s">
        <v>675</v>
      </c>
      <c r="C783" s="170">
        <f t="shared" si="203"/>
        <v>0</v>
      </c>
      <c r="D783" s="176"/>
      <c r="E783" s="176"/>
      <c r="F783" s="182"/>
      <c r="G783" s="182"/>
      <c r="H783" s="170"/>
    </row>
    <row r="784" spans="1:8" ht="25.5">
      <c r="A784" s="4" t="s">
        <v>390</v>
      </c>
      <c r="B784" s="49" t="s">
        <v>391</v>
      </c>
      <c r="C784" s="170">
        <f aca="true" t="shared" si="208" ref="C784">SUM(D784:H784)</f>
        <v>90</v>
      </c>
      <c r="D784" s="170">
        <f>SUM(D785:D787)</f>
        <v>0</v>
      </c>
      <c r="E784" s="170">
        <f>SUM(E785:E787)</f>
        <v>0</v>
      </c>
      <c r="F784" s="170">
        <f>SUM(F785:F787)</f>
        <v>0</v>
      </c>
      <c r="G784" s="170">
        <f>SUM(G785:G787)</f>
        <v>90</v>
      </c>
      <c r="H784" s="170">
        <f>SUM(H785:H787)</f>
        <v>0</v>
      </c>
    </row>
    <row r="785" spans="1:8" ht="15">
      <c r="A785" s="4"/>
      <c r="B785" s="148" t="s">
        <v>595</v>
      </c>
      <c r="C785" s="170">
        <f t="shared" si="203"/>
        <v>30</v>
      </c>
      <c r="D785" s="176"/>
      <c r="E785" s="176"/>
      <c r="F785" s="182"/>
      <c r="G785" s="182">
        <v>30</v>
      </c>
      <c r="H785" s="170"/>
    </row>
    <row r="786" spans="1:8" ht="15">
      <c r="A786" s="4"/>
      <c r="B786" s="148" t="s">
        <v>596</v>
      </c>
      <c r="C786" s="170">
        <f t="shared" si="203"/>
        <v>30</v>
      </c>
      <c r="D786" s="176"/>
      <c r="E786" s="176"/>
      <c r="F786" s="182"/>
      <c r="G786" s="182">
        <v>30</v>
      </c>
      <c r="H786" s="170"/>
    </row>
    <row r="787" spans="1:8" ht="15">
      <c r="A787" s="4"/>
      <c r="B787" s="148" t="s">
        <v>675</v>
      </c>
      <c r="C787" s="170">
        <f t="shared" si="203"/>
        <v>30</v>
      </c>
      <c r="D787" s="176"/>
      <c r="E787" s="176"/>
      <c r="F787" s="182"/>
      <c r="G787" s="182">
        <v>30</v>
      </c>
      <c r="H787" s="170"/>
    </row>
    <row r="788" spans="1:8" ht="15">
      <c r="A788" s="4" t="s">
        <v>392</v>
      </c>
      <c r="B788" s="50" t="s">
        <v>592</v>
      </c>
      <c r="C788" s="170">
        <f aca="true" t="shared" si="209" ref="C788">SUM(D788:H788)</f>
        <v>1000</v>
      </c>
      <c r="D788" s="170">
        <f>SUM(D789:D791)</f>
        <v>0</v>
      </c>
      <c r="E788" s="170">
        <f>SUM(E789:E791)</f>
        <v>0</v>
      </c>
      <c r="F788" s="170">
        <f>SUM(F789:F791)</f>
        <v>1000</v>
      </c>
      <c r="G788" s="170">
        <f>SUM(G789:G791)</f>
        <v>0</v>
      </c>
      <c r="H788" s="170">
        <f>SUM(H789:H791)</f>
        <v>0</v>
      </c>
    </row>
    <row r="789" spans="1:8" ht="15">
      <c r="A789" s="4"/>
      <c r="B789" s="148" t="s">
        <v>595</v>
      </c>
      <c r="C789" s="170">
        <f t="shared" si="203"/>
        <v>200</v>
      </c>
      <c r="D789" s="176"/>
      <c r="E789" s="176"/>
      <c r="F789" s="182">
        <v>200</v>
      </c>
      <c r="G789" s="182"/>
      <c r="H789" s="170"/>
    </row>
    <row r="790" spans="1:8" ht="15">
      <c r="A790" s="4"/>
      <c r="B790" s="148" t="s">
        <v>596</v>
      </c>
      <c r="C790" s="170">
        <f t="shared" si="203"/>
        <v>400</v>
      </c>
      <c r="D790" s="176"/>
      <c r="E790" s="176"/>
      <c r="F790" s="182">
        <f>250+150</f>
        <v>400</v>
      </c>
      <c r="G790" s="182"/>
      <c r="H790" s="170"/>
    </row>
    <row r="791" spans="1:8" ht="15">
      <c r="A791" s="4"/>
      <c r="B791" s="148" t="s">
        <v>675</v>
      </c>
      <c r="C791" s="170">
        <f t="shared" si="203"/>
        <v>400</v>
      </c>
      <c r="D791" s="176"/>
      <c r="E791" s="176"/>
      <c r="F791" s="182">
        <f>250+150</f>
        <v>400</v>
      </c>
      <c r="G791" s="182"/>
      <c r="H791" s="170"/>
    </row>
    <row r="792" spans="1:8" ht="25.5">
      <c r="A792" s="4" t="s">
        <v>393</v>
      </c>
      <c r="B792" s="47" t="s">
        <v>394</v>
      </c>
      <c r="C792" s="170">
        <f aca="true" t="shared" si="210" ref="C792">SUM(D792:H792)</f>
        <v>1250</v>
      </c>
      <c r="D792" s="170">
        <f>SUM(D793:D795)</f>
        <v>0</v>
      </c>
      <c r="E792" s="170">
        <f>SUM(E793:E795)</f>
        <v>0</v>
      </c>
      <c r="F792" s="170">
        <f>SUM(F793:F795)</f>
        <v>1250</v>
      </c>
      <c r="G792" s="170">
        <f>SUM(G793:G795)</f>
        <v>0</v>
      </c>
      <c r="H792" s="170">
        <f>SUM(H793:H795)</f>
        <v>0</v>
      </c>
    </row>
    <row r="793" spans="1:8" ht="15">
      <c r="A793" s="4"/>
      <c r="B793" s="148" t="s">
        <v>595</v>
      </c>
      <c r="C793" s="170">
        <f t="shared" si="203"/>
        <v>0</v>
      </c>
      <c r="D793" s="176"/>
      <c r="E793" s="176"/>
      <c r="F793" s="182"/>
      <c r="G793" s="182"/>
      <c r="H793" s="170"/>
    </row>
    <row r="794" spans="1:8" ht="15">
      <c r="A794" s="4"/>
      <c r="B794" s="148" t="s">
        <v>596</v>
      </c>
      <c r="C794" s="170">
        <f t="shared" si="203"/>
        <v>1250</v>
      </c>
      <c r="D794" s="176"/>
      <c r="E794" s="176"/>
      <c r="F794" s="182">
        <v>1250</v>
      </c>
      <c r="G794" s="182"/>
      <c r="H794" s="170"/>
    </row>
    <row r="795" spans="1:8" ht="15">
      <c r="A795" s="4"/>
      <c r="B795" s="148" t="s">
        <v>675</v>
      </c>
      <c r="C795" s="170">
        <f t="shared" si="203"/>
        <v>0</v>
      </c>
      <c r="D795" s="176"/>
      <c r="E795" s="176"/>
      <c r="F795" s="182"/>
      <c r="G795" s="182"/>
      <c r="H795" s="170"/>
    </row>
    <row r="796" spans="1:8" ht="25.5">
      <c r="A796" s="4" t="s">
        <v>395</v>
      </c>
      <c r="B796" s="49" t="s">
        <v>396</v>
      </c>
      <c r="C796" s="170">
        <f aca="true" t="shared" si="211" ref="C796">SUM(D796:H796)</f>
        <v>325</v>
      </c>
      <c r="D796" s="170">
        <f>SUM(D797:D799)</f>
        <v>0</v>
      </c>
      <c r="E796" s="170">
        <f>SUM(E797:E799)</f>
        <v>0</v>
      </c>
      <c r="F796" s="170">
        <f>SUM(F797:F799)</f>
        <v>50</v>
      </c>
      <c r="G796" s="170">
        <f>SUM(G797:G799)</f>
        <v>275</v>
      </c>
      <c r="H796" s="170">
        <f>SUM(H797:H799)</f>
        <v>0</v>
      </c>
    </row>
    <row r="797" spans="1:8" ht="15">
      <c r="A797" s="4"/>
      <c r="B797" s="148" t="s">
        <v>595</v>
      </c>
      <c r="C797" s="170">
        <f t="shared" si="203"/>
        <v>75</v>
      </c>
      <c r="D797" s="176"/>
      <c r="E797" s="176"/>
      <c r="F797" s="182"/>
      <c r="G797" s="182">
        <v>75</v>
      </c>
      <c r="H797" s="170"/>
    </row>
    <row r="798" spans="1:8" ht="15">
      <c r="A798" s="4"/>
      <c r="B798" s="148" t="s">
        <v>596</v>
      </c>
      <c r="C798" s="170">
        <f t="shared" si="203"/>
        <v>100</v>
      </c>
      <c r="D798" s="176"/>
      <c r="E798" s="176"/>
      <c r="F798" s="182"/>
      <c r="G798" s="182">
        <v>100</v>
      </c>
      <c r="H798" s="170"/>
    </row>
    <row r="799" spans="1:8" ht="15">
      <c r="A799" s="4"/>
      <c r="B799" s="148" t="s">
        <v>675</v>
      </c>
      <c r="C799" s="170">
        <f t="shared" si="203"/>
        <v>150</v>
      </c>
      <c r="D799" s="176"/>
      <c r="E799" s="176"/>
      <c r="F799" s="182">
        <v>50</v>
      </c>
      <c r="G799" s="182">
        <v>100</v>
      </c>
      <c r="H799" s="170"/>
    </row>
    <row r="800" spans="1:8" ht="25.5">
      <c r="A800" s="4" t="s">
        <v>397</v>
      </c>
      <c r="B800" s="49" t="s">
        <v>398</v>
      </c>
      <c r="C800" s="170">
        <f aca="true" t="shared" si="212" ref="C800">SUM(D800:H800)</f>
        <v>2140</v>
      </c>
      <c r="D800" s="170">
        <f>SUM(D801:D803)</f>
        <v>0</v>
      </c>
      <c r="E800" s="170">
        <f>SUM(E801:E803)</f>
        <v>0</v>
      </c>
      <c r="F800" s="170">
        <f>SUM(F801:F803)</f>
        <v>1850</v>
      </c>
      <c r="G800" s="170">
        <f>SUM(G801:G803)</f>
        <v>290</v>
      </c>
      <c r="H800" s="170">
        <f>SUM(H801:H803)</f>
        <v>0</v>
      </c>
    </row>
    <row r="801" spans="1:8" ht="15">
      <c r="A801" s="4"/>
      <c r="B801" s="148" t="s">
        <v>595</v>
      </c>
      <c r="C801" s="170">
        <f t="shared" si="203"/>
        <v>740</v>
      </c>
      <c r="D801" s="176"/>
      <c r="E801" s="176"/>
      <c r="F801" s="182">
        <f>500+150</f>
        <v>650</v>
      </c>
      <c r="G801" s="182">
        <v>90</v>
      </c>
      <c r="H801" s="170"/>
    </row>
    <row r="802" spans="1:8" ht="15">
      <c r="A802" s="4"/>
      <c r="B802" s="148" t="s">
        <v>596</v>
      </c>
      <c r="C802" s="170">
        <f t="shared" si="203"/>
        <v>700</v>
      </c>
      <c r="D802" s="176"/>
      <c r="E802" s="176"/>
      <c r="F802" s="182">
        <v>600</v>
      </c>
      <c r="G802" s="182">
        <v>100</v>
      </c>
      <c r="H802" s="170"/>
    </row>
    <row r="803" spans="1:8" ht="15">
      <c r="A803" s="4"/>
      <c r="B803" s="148" t="s">
        <v>675</v>
      </c>
      <c r="C803" s="170">
        <f t="shared" si="203"/>
        <v>700</v>
      </c>
      <c r="D803" s="176"/>
      <c r="E803" s="176"/>
      <c r="F803" s="182">
        <v>600</v>
      </c>
      <c r="G803" s="182">
        <v>100</v>
      </c>
      <c r="H803" s="170"/>
    </row>
    <row r="804" spans="1:8" ht="38.25">
      <c r="A804" s="11" t="s">
        <v>399</v>
      </c>
      <c r="B804" s="11" t="s">
        <v>400</v>
      </c>
      <c r="C804" s="174">
        <f>SUM(D804:H804)</f>
        <v>6954</v>
      </c>
      <c r="D804" s="174">
        <f>SUM(D805:D807)</f>
        <v>0</v>
      </c>
      <c r="E804" s="174">
        <f>SUM(E805:E807)</f>
        <v>0</v>
      </c>
      <c r="F804" s="174">
        <f>SUM(F805:F807)</f>
        <v>6857</v>
      </c>
      <c r="G804" s="174">
        <f>SUM(G805:G807)</f>
        <v>97</v>
      </c>
      <c r="H804" s="174">
        <f>SUM(H805:H807)</f>
        <v>0</v>
      </c>
    </row>
    <row r="805" spans="1:8" ht="15">
      <c r="A805" s="4"/>
      <c r="B805" s="148" t="s">
        <v>595</v>
      </c>
      <c r="C805" s="170">
        <f>SUM(D805:H805)</f>
        <v>2299</v>
      </c>
      <c r="D805" s="170">
        <f>D809+D813+D817</f>
        <v>0</v>
      </c>
      <c r="E805" s="170">
        <f aca="true" t="shared" si="213" ref="E805:H805">E809+E813+E817</f>
        <v>0</v>
      </c>
      <c r="F805" s="170">
        <f t="shared" si="213"/>
        <v>2267</v>
      </c>
      <c r="G805" s="170">
        <f t="shared" si="213"/>
        <v>32</v>
      </c>
      <c r="H805" s="170">
        <f t="shared" si="213"/>
        <v>0</v>
      </c>
    </row>
    <row r="806" spans="1:8" ht="15">
      <c r="A806" s="4"/>
      <c r="B806" s="148" t="s">
        <v>596</v>
      </c>
      <c r="C806" s="170">
        <f>SUM(D806:H806)</f>
        <v>2235</v>
      </c>
      <c r="D806" s="170">
        <f aca="true" t="shared" si="214" ref="D806:H807">D810+D814+D818</f>
        <v>0</v>
      </c>
      <c r="E806" s="170">
        <f t="shared" si="214"/>
        <v>0</v>
      </c>
      <c r="F806" s="170">
        <f t="shared" si="214"/>
        <v>2205</v>
      </c>
      <c r="G806" s="170">
        <f t="shared" si="214"/>
        <v>30</v>
      </c>
      <c r="H806" s="170">
        <f t="shared" si="214"/>
        <v>0</v>
      </c>
    </row>
    <row r="807" spans="1:8" ht="15">
      <c r="A807" s="4"/>
      <c r="B807" s="148" t="s">
        <v>675</v>
      </c>
      <c r="C807" s="170">
        <f>SUM(D807:H807)</f>
        <v>2420</v>
      </c>
      <c r="D807" s="170">
        <f t="shared" si="214"/>
        <v>0</v>
      </c>
      <c r="E807" s="170">
        <f t="shared" si="214"/>
        <v>0</v>
      </c>
      <c r="F807" s="170">
        <f t="shared" si="214"/>
        <v>2385</v>
      </c>
      <c r="G807" s="170">
        <f t="shared" si="214"/>
        <v>35</v>
      </c>
      <c r="H807" s="170">
        <f t="shared" si="214"/>
        <v>0</v>
      </c>
    </row>
    <row r="808" spans="1:8" ht="15">
      <c r="A808" s="4" t="s">
        <v>401</v>
      </c>
      <c r="B808" s="36" t="s">
        <v>402</v>
      </c>
      <c r="C808" s="170">
        <f aca="true" t="shared" si="215" ref="C808">SUM(D808:H808)</f>
        <v>556</v>
      </c>
      <c r="D808" s="170">
        <f>SUM(D809:D811)</f>
        <v>0</v>
      </c>
      <c r="E808" s="170">
        <f>SUM(E809:E811)</f>
        <v>0</v>
      </c>
      <c r="F808" s="170">
        <f>SUM(F809:F811)</f>
        <v>459</v>
      </c>
      <c r="G808" s="170">
        <f>SUM(G809:G811)</f>
        <v>97</v>
      </c>
      <c r="H808" s="170">
        <f>SUM(H809:H811)</f>
        <v>0</v>
      </c>
    </row>
    <row r="809" spans="1:8" ht="15">
      <c r="A809" s="4"/>
      <c r="B809" s="148" t="s">
        <v>595</v>
      </c>
      <c r="C809" s="170">
        <f aca="true" t="shared" si="216" ref="C809:C827">SUM(D809:G809)</f>
        <v>189</v>
      </c>
      <c r="D809" s="176"/>
      <c r="E809" s="176"/>
      <c r="F809" s="182">
        <v>157</v>
      </c>
      <c r="G809" s="182">
        <v>32</v>
      </c>
      <c r="H809" s="170"/>
    </row>
    <row r="810" spans="1:8" ht="15">
      <c r="A810" s="4"/>
      <c r="B810" s="148" t="s">
        <v>596</v>
      </c>
      <c r="C810" s="170">
        <f t="shared" si="216"/>
        <v>177</v>
      </c>
      <c r="D810" s="176"/>
      <c r="E810" s="176"/>
      <c r="F810" s="182">
        <v>147</v>
      </c>
      <c r="G810" s="182">
        <v>30</v>
      </c>
      <c r="H810" s="170"/>
    </row>
    <row r="811" spans="1:8" ht="15">
      <c r="A811" s="4"/>
      <c r="B811" s="148" t="s">
        <v>675</v>
      </c>
      <c r="C811" s="170">
        <f t="shared" si="216"/>
        <v>190</v>
      </c>
      <c r="D811" s="176"/>
      <c r="E811" s="176"/>
      <c r="F811" s="182">
        <v>155</v>
      </c>
      <c r="G811" s="182">
        <v>35</v>
      </c>
      <c r="H811" s="170"/>
    </row>
    <row r="812" spans="1:8" ht="15">
      <c r="A812" s="4" t="s">
        <v>403</v>
      </c>
      <c r="B812" s="36" t="s">
        <v>404</v>
      </c>
      <c r="C812" s="170">
        <f aca="true" t="shared" si="217" ref="C812">SUM(D812:H812)</f>
        <v>5518</v>
      </c>
      <c r="D812" s="170">
        <f>SUM(D813:D815)</f>
        <v>0</v>
      </c>
      <c r="E812" s="170">
        <f>SUM(E813:E815)</f>
        <v>0</v>
      </c>
      <c r="F812" s="170">
        <f>SUM(F813:F815)</f>
        <v>5518</v>
      </c>
      <c r="G812" s="170">
        <f>SUM(G813:G815)</f>
        <v>0</v>
      </c>
      <c r="H812" s="170">
        <f>SUM(H813:H815)</f>
        <v>0</v>
      </c>
    </row>
    <row r="813" spans="1:8" ht="15">
      <c r="A813" s="4"/>
      <c r="B813" s="148" t="s">
        <v>595</v>
      </c>
      <c r="C813" s="170">
        <f t="shared" si="216"/>
        <v>1860</v>
      </c>
      <c r="D813" s="176"/>
      <c r="E813" s="176"/>
      <c r="F813" s="182">
        <v>1860</v>
      </c>
      <c r="G813" s="182"/>
      <c r="H813" s="170"/>
    </row>
    <row r="814" spans="1:8" ht="15">
      <c r="A814" s="4"/>
      <c r="B814" s="148" t="s">
        <v>596</v>
      </c>
      <c r="C814" s="170">
        <f t="shared" si="216"/>
        <v>1758</v>
      </c>
      <c r="D814" s="176"/>
      <c r="E814" s="176"/>
      <c r="F814" s="176">
        <v>1758</v>
      </c>
      <c r="G814" s="182"/>
      <c r="H814" s="170"/>
    </row>
    <row r="815" spans="1:8" ht="15">
      <c r="A815" s="4"/>
      <c r="B815" s="148" t="s">
        <v>675</v>
      </c>
      <c r="C815" s="170">
        <f t="shared" si="216"/>
        <v>1900</v>
      </c>
      <c r="D815" s="176"/>
      <c r="E815" s="176"/>
      <c r="F815" s="176">
        <v>1900</v>
      </c>
      <c r="G815" s="182"/>
      <c r="H815" s="170"/>
    </row>
    <row r="816" spans="1:8" ht="15">
      <c r="A816" s="4" t="s">
        <v>405</v>
      </c>
      <c r="B816" s="36" t="s">
        <v>406</v>
      </c>
      <c r="C816" s="170">
        <f aca="true" t="shared" si="218" ref="C816">SUM(D816:H816)</f>
        <v>880</v>
      </c>
      <c r="D816" s="170">
        <f>SUM(D817:D819)</f>
        <v>0</v>
      </c>
      <c r="E816" s="170">
        <f>SUM(E817:E819)</f>
        <v>0</v>
      </c>
      <c r="F816" s="170">
        <f>SUM(F817:F819)</f>
        <v>880</v>
      </c>
      <c r="G816" s="170">
        <f>SUM(G817:G819)</f>
        <v>0</v>
      </c>
      <c r="H816" s="170">
        <f>SUM(H817:H819)</f>
        <v>0</v>
      </c>
    </row>
    <row r="817" spans="1:8" ht="15">
      <c r="A817" s="4"/>
      <c r="B817" s="148" t="s">
        <v>595</v>
      </c>
      <c r="C817" s="170">
        <f t="shared" si="216"/>
        <v>250</v>
      </c>
      <c r="D817" s="176"/>
      <c r="E817" s="176"/>
      <c r="F817" s="182">
        <v>250</v>
      </c>
      <c r="G817" s="182"/>
      <c r="H817" s="170"/>
    </row>
    <row r="818" spans="1:8" ht="15">
      <c r="A818" s="4"/>
      <c r="B818" s="148" t="s">
        <v>596</v>
      </c>
      <c r="C818" s="170">
        <f t="shared" si="216"/>
        <v>300</v>
      </c>
      <c r="D818" s="176"/>
      <c r="E818" s="176"/>
      <c r="F818" s="182">
        <v>300</v>
      </c>
      <c r="G818" s="182"/>
      <c r="H818" s="170"/>
    </row>
    <row r="819" spans="1:8" ht="15">
      <c r="A819" s="4"/>
      <c r="B819" s="148" t="s">
        <v>675</v>
      </c>
      <c r="C819" s="170">
        <f t="shared" si="216"/>
        <v>330</v>
      </c>
      <c r="D819" s="176"/>
      <c r="E819" s="176"/>
      <c r="F819" s="182">
        <v>330</v>
      </c>
      <c r="G819" s="182"/>
      <c r="H819" s="170"/>
    </row>
    <row r="820" spans="1:8" ht="25.5">
      <c r="A820" s="11" t="s">
        <v>407</v>
      </c>
      <c r="B820" s="11" t="s">
        <v>408</v>
      </c>
      <c r="C820" s="174">
        <f aca="true" t="shared" si="219" ref="C820">SUM(D820:H820)</f>
        <v>3000</v>
      </c>
      <c r="D820" s="174">
        <f>SUM(D821:D823)</f>
        <v>0</v>
      </c>
      <c r="E820" s="174">
        <f>SUM(E821:E823)</f>
        <v>0</v>
      </c>
      <c r="F820" s="174">
        <f>SUM(F821:F823)</f>
        <v>3000</v>
      </c>
      <c r="G820" s="174">
        <f>SUM(G821:G823)</f>
        <v>0</v>
      </c>
      <c r="H820" s="174">
        <f>SUM(H821:H823)</f>
        <v>0</v>
      </c>
    </row>
    <row r="821" spans="1:8" ht="15">
      <c r="A821" s="4"/>
      <c r="B821" s="148" t="s">
        <v>595</v>
      </c>
      <c r="C821" s="170">
        <f t="shared" si="216"/>
        <v>0</v>
      </c>
      <c r="D821" s="176"/>
      <c r="E821" s="176"/>
      <c r="F821" s="182"/>
      <c r="G821" s="182"/>
      <c r="H821" s="170"/>
    </row>
    <row r="822" spans="1:8" ht="15">
      <c r="A822" s="4"/>
      <c r="B822" s="148" t="s">
        <v>596</v>
      </c>
      <c r="C822" s="170">
        <f t="shared" si="216"/>
        <v>0</v>
      </c>
      <c r="D822" s="176"/>
      <c r="E822" s="176"/>
      <c r="F822" s="182"/>
      <c r="G822" s="182"/>
      <c r="H822" s="170"/>
    </row>
    <row r="823" spans="1:8" ht="15">
      <c r="A823" s="4"/>
      <c r="B823" s="148" t="s">
        <v>675</v>
      </c>
      <c r="C823" s="170">
        <f t="shared" si="216"/>
        <v>3000</v>
      </c>
      <c r="D823" s="176"/>
      <c r="E823" s="176"/>
      <c r="F823" s="182">
        <v>3000</v>
      </c>
      <c r="G823" s="182"/>
      <c r="H823" s="170"/>
    </row>
    <row r="824" spans="1:8" ht="15">
      <c r="A824" s="11" t="s">
        <v>409</v>
      </c>
      <c r="B824" s="51" t="s">
        <v>410</v>
      </c>
      <c r="C824" s="174">
        <f aca="true" t="shared" si="220" ref="C824">SUM(D824:H824)</f>
        <v>0</v>
      </c>
      <c r="D824" s="174">
        <f>SUM(D825:D827)</f>
        <v>0</v>
      </c>
      <c r="E824" s="174">
        <f>SUM(E825:E827)</f>
        <v>0</v>
      </c>
      <c r="F824" s="174">
        <f>SUM(F825:F827)</f>
        <v>0</v>
      </c>
      <c r="G824" s="174">
        <f>SUM(G825:G827)</f>
        <v>0</v>
      </c>
      <c r="H824" s="174">
        <f>SUM(H825:H827)</f>
        <v>0</v>
      </c>
    </row>
    <row r="825" spans="1:8" ht="15">
      <c r="A825" s="4"/>
      <c r="B825" s="148" t="s">
        <v>595</v>
      </c>
      <c r="C825" s="170">
        <f t="shared" si="216"/>
        <v>0</v>
      </c>
      <c r="D825" s="176"/>
      <c r="E825" s="176"/>
      <c r="F825" s="182"/>
      <c r="G825" s="182"/>
      <c r="H825" s="170"/>
    </row>
    <row r="826" spans="1:8" ht="15">
      <c r="A826" s="4"/>
      <c r="B826" s="148" t="s">
        <v>596</v>
      </c>
      <c r="C826" s="170">
        <f t="shared" si="216"/>
        <v>0</v>
      </c>
      <c r="D826" s="176"/>
      <c r="E826" s="176"/>
      <c r="F826" s="182"/>
      <c r="G826" s="182"/>
      <c r="H826" s="170"/>
    </row>
    <row r="827" spans="1:8" ht="15">
      <c r="A827" s="4"/>
      <c r="B827" s="148" t="s">
        <v>675</v>
      </c>
      <c r="C827" s="170">
        <f t="shared" si="216"/>
        <v>0</v>
      </c>
      <c r="D827" s="176"/>
      <c r="E827" s="176"/>
      <c r="F827" s="182"/>
      <c r="G827" s="182"/>
      <c r="H827" s="170"/>
    </row>
    <row r="828" spans="1:8" ht="25.5">
      <c r="A828" s="11" t="s">
        <v>411</v>
      </c>
      <c r="B828" s="11" t="s">
        <v>412</v>
      </c>
      <c r="C828" s="174">
        <f>SUM(D828:H828)</f>
        <v>0</v>
      </c>
      <c r="D828" s="174">
        <f>SUM(D829:D831)</f>
        <v>0</v>
      </c>
      <c r="E828" s="174">
        <f>SUM(E829:E831)</f>
        <v>0</v>
      </c>
      <c r="F828" s="174">
        <f>SUM(F829:F831)</f>
        <v>0</v>
      </c>
      <c r="G828" s="174">
        <f>SUM(G829:G831)</f>
        <v>0</v>
      </c>
      <c r="H828" s="174">
        <f>SUM(H829:H831)</f>
        <v>0</v>
      </c>
    </row>
    <row r="829" spans="1:8" ht="15">
      <c r="A829" s="4"/>
      <c r="B829" s="148" t="s">
        <v>595</v>
      </c>
      <c r="C829" s="170">
        <f>SUM(D829:H829)</f>
        <v>0</v>
      </c>
      <c r="D829" s="170"/>
      <c r="E829" s="175"/>
      <c r="F829" s="175"/>
      <c r="G829" s="175"/>
      <c r="H829" s="170"/>
    </row>
    <row r="830" spans="1:8" ht="15">
      <c r="A830" s="4"/>
      <c r="B830" s="148" t="s">
        <v>596</v>
      </c>
      <c r="C830" s="170">
        <f>SUM(D830:H830)</f>
        <v>0</v>
      </c>
      <c r="D830" s="170"/>
      <c r="E830" s="175"/>
      <c r="F830" s="175"/>
      <c r="G830" s="175"/>
      <c r="H830" s="170"/>
    </row>
    <row r="831" spans="1:8" ht="15">
      <c r="A831" s="4"/>
      <c r="B831" s="148" t="s">
        <v>675</v>
      </c>
      <c r="C831" s="170">
        <f>SUM(D831:H831)</f>
        <v>0</v>
      </c>
      <c r="D831" s="170"/>
      <c r="E831" s="175"/>
      <c r="F831" s="175"/>
      <c r="G831" s="175"/>
      <c r="H831" s="170"/>
    </row>
    <row r="832" spans="1:8" ht="15">
      <c r="A832" s="16"/>
      <c r="B832" s="9" t="s">
        <v>413</v>
      </c>
      <c r="C832" s="188">
        <f aca="true" t="shared" si="221" ref="C832:C835">SUM(D832:H832)</f>
        <v>3133.455</v>
      </c>
      <c r="D832" s="188">
        <f>SUM(D833:D835)</f>
        <v>0</v>
      </c>
      <c r="E832" s="188">
        <f>SUM(E833:E835)</f>
        <v>0</v>
      </c>
      <c r="F832" s="188">
        <f aca="true" t="shared" si="222" ref="F832:H832">SUM(F833:F835)</f>
        <v>3133.455</v>
      </c>
      <c r="G832" s="188">
        <f t="shared" si="222"/>
        <v>0</v>
      </c>
      <c r="H832" s="188">
        <f t="shared" si="222"/>
        <v>0</v>
      </c>
    </row>
    <row r="833" spans="1:8" ht="15">
      <c r="A833" s="4"/>
      <c r="B833" s="148" t="s">
        <v>595</v>
      </c>
      <c r="C833" s="176">
        <f t="shared" si="221"/>
        <v>902.4</v>
      </c>
      <c r="D833" s="170">
        <f>D837</f>
        <v>0</v>
      </c>
      <c r="E833" s="170">
        <f aca="true" t="shared" si="223" ref="E833">E837</f>
        <v>0</v>
      </c>
      <c r="F833" s="170">
        <f>F838</f>
        <v>902.4</v>
      </c>
      <c r="G833" s="170">
        <f aca="true" t="shared" si="224" ref="G833:H833">G838</f>
        <v>0</v>
      </c>
      <c r="H833" s="170">
        <f t="shared" si="224"/>
        <v>0</v>
      </c>
    </row>
    <row r="834" spans="1:8" ht="15">
      <c r="A834" s="4"/>
      <c r="B834" s="148" t="s">
        <v>596</v>
      </c>
      <c r="C834" s="176">
        <f t="shared" si="221"/>
        <v>1037.7</v>
      </c>
      <c r="D834" s="170">
        <f aca="true" t="shared" si="225" ref="D834:E835">D838</f>
        <v>0</v>
      </c>
      <c r="E834" s="170">
        <f t="shared" si="225"/>
        <v>0</v>
      </c>
      <c r="F834" s="170">
        <f aca="true" t="shared" si="226" ref="F834:H835">F839</f>
        <v>1037.7</v>
      </c>
      <c r="G834" s="170">
        <f t="shared" si="226"/>
        <v>0</v>
      </c>
      <c r="H834" s="170">
        <f t="shared" si="226"/>
        <v>0</v>
      </c>
    </row>
    <row r="835" spans="1:8" ht="15">
      <c r="A835" s="4"/>
      <c r="B835" s="148" t="s">
        <v>675</v>
      </c>
      <c r="C835" s="176">
        <f t="shared" si="221"/>
        <v>1193.355</v>
      </c>
      <c r="D835" s="170">
        <f t="shared" si="225"/>
        <v>0</v>
      </c>
      <c r="E835" s="170">
        <f t="shared" si="225"/>
        <v>0</v>
      </c>
      <c r="F835" s="170">
        <f t="shared" si="226"/>
        <v>1193.355</v>
      </c>
      <c r="G835" s="170">
        <f t="shared" si="226"/>
        <v>0</v>
      </c>
      <c r="H835" s="170">
        <f t="shared" si="226"/>
        <v>0</v>
      </c>
    </row>
    <row r="836" spans="1:8" ht="25.5">
      <c r="A836" s="35"/>
      <c r="B836" s="35" t="s">
        <v>414</v>
      </c>
      <c r="C836" s="187">
        <f>C837</f>
        <v>3133.455</v>
      </c>
      <c r="D836" s="187">
        <f>D837</f>
        <v>0</v>
      </c>
      <c r="E836" s="187">
        <f aca="true" t="shared" si="227" ref="E836:H836">E837</f>
        <v>0</v>
      </c>
      <c r="F836" s="187">
        <f t="shared" si="227"/>
        <v>3133.455</v>
      </c>
      <c r="G836" s="187">
        <f t="shared" si="227"/>
        <v>0</v>
      </c>
      <c r="H836" s="187">
        <f t="shared" si="227"/>
        <v>0</v>
      </c>
    </row>
    <row r="837" spans="1:8" ht="25.5">
      <c r="A837" s="4" t="s">
        <v>415</v>
      </c>
      <c r="B837" s="52" t="s">
        <v>416</v>
      </c>
      <c r="C837" s="196">
        <f aca="true" t="shared" si="228" ref="C837:E837">C838+C839+C840</f>
        <v>3133.455</v>
      </c>
      <c r="D837" s="196">
        <f t="shared" si="228"/>
        <v>0</v>
      </c>
      <c r="E837" s="196">
        <f t="shared" si="228"/>
        <v>0</v>
      </c>
      <c r="F837" s="196">
        <f>F838+F839+F840</f>
        <v>3133.455</v>
      </c>
      <c r="G837" s="196">
        <f aca="true" t="shared" si="229" ref="G837:H837">G838+G839+G840</f>
        <v>0</v>
      </c>
      <c r="H837" s="196">
        <f t="shared" si="229"/>
        <v>0</v>
      </c>
    </row>
    <row r="838" spans="1:8" ht="15">
      <c r="A838" s="4"/>
      <c r="B838" s="148" t="s">
        <v>595</v>
      </c>
      <c r="C838" s="176">
        <f aca="true" t="shared" si="230" ref="C838:C840">SUM(D838:H838)</f>
        <v>902.4</v>
      </c>
      <c r="D838" s="190"/>
      <c r="E838" s="191"/>
      <c r="F838" s="191">
        <v>902.4</v>
      </c>
      <c r="G838" s="182"/>
      <c r="H838" s="176"/>
    </row>
    <row r="839" spans="1:8" ht="15">
      <c r="A839" s="54"/>
      <c r="B839" s="148" t="s">
        <v>596</v>
      </c>
      <c r="C839" s="176">
        <f t="shared" si="230"/>
        <v>1037.7</v>
      </c>
      <c r="D839" s="197"/>
      <c r="E839" s="197"/>
      <c r="F839" s="191">
        <v>1037.7</v>
      </c>
      <c r="G839" s="197"/>
      <c r="H839" s="197"/>
    </row>
    <row r="840" spans="1:8" ht="15">
      <c r="A840" s="54"/>
      <c r="B840" s="148" t="s">
        <v>675</v>
      </c>
      <c r="C840" s="176">
        <f t="shared" si="230"/>
        <v>1193.355</v>
      </c>
      <c r="D840" s="197"/>
      <c r="E840" s="197"/>
      <c r="F840" s="191">
        <f>F839*1.15</f>
        <v>1193.355</v>
      </c>
      <c r="G840" s="197"/>
      <c r="H840" s="197"/>
    </row>
    <row r="841" spans="1:8" s="5" customFormat="1" ht="15">
      <c r="A841" s="199"/>
      <c r="B841" s="199" t="s">
        <v>227</v>
      </c>
      <c r="C841" s="179">
        <f aca="true" t="shared" si="231" ref="C841:C844">SUM(D841:H841)</f>
        <v>428385</v>
      </c>
      <c r="D841" s="200">
        <f>SUM(D842:D844)</f>
        <v>0</v>
      </c>
      <c r="E841" s="200">
        <f>SUM(E842:E844)</f>
        <v>0</v>
      </c>
      <c r="F841" s="200">
        <f>SUM(F842:F844)</f>
        <v>428385</v>
      </c>
      <c r="G841" s="200">
        <f>SUM(G842:G844)</f>
        <v>0</v>
      </c>
      <c r="H841" s="200">
        <f>SUM(H842:H844)</f>
        <v>0</v>
      </c>
    </row>
    <row r="842" spans="1:8" s="5" customFormat="1" ht="15">
      <c r="A842" s="12"/>
      <c r="B842" s="148" t="s">
        <v>595</v>
      </c>
      <c r="C842" s="177">
        <f t="shared" si="231"/>
        <v>123300</v>
      </c>
      <c r="D842" s="178">
        <f aca="true" t="shared" si="232" ref="D842:E842">SUM(D847)</f>
        <v>0</v>
      </c>
      <c r="E842" s="178">
        <f t="shared" si="232"/>
        <v>0</v>
      </c>
      <c r="F842" s="177">
        <f>SUM(F847)</f>
        <v>123300</v>
      </c>
      <c r="G842" s="178">
        <f aca="true" t="shared" si="233" ref="G842:H844">SUM(G847)</f>
        <v>0</v>
      </c>
      <c r="H842" s="178">
        <f t="shared" si="233"/>
        <v>0</v>
      </c>
    </row>
    <row r="843" spans="1:8" s="5" customFormat="1" ht="15">
      <c r="A843" s="12"/>
      <c r="B843" s="148" t="s">
        <v>596</v>
      </c>
      <c r="C843" s="177">
        <f t="shared" si="231"/>
        <v>141900</v>
      </c>
      <c r="D843" s="178">
        <f aca="true" t="shared" si="234" ref="D843:F844">SUM(D848)</f>
        <v>0</v>
      </c>
      <c r="E843" s="178">
        <f t="shared" si="234"/>
        <v>0</v>
      </c>
      <c r="F843" s="178">
        <f t="shared" si="234"/>
        <v>141900</v>
      </c>
      <c r="G843" s="178">
        <f t="shared" si="233"/>
        <v>0</v>
      </c>
      <c r="H843" s="178">
        <f t="shared" si="233"/>
        <v>0</v>
      </c>
    </row>
    <row r="844" spans="1:8" s="5" customFormat="1" ht="15">
      <c r="A844" s="12"/>
      <c r="B844" s="148" t="s">
        <v>675</v>
      </c>
      <c r="C844" s="177">
        <f t="shared" si="231"/>
        <v>163185</v>
      </c>
      <c r="D844" s="178">
        <f t="shared" si="234"/>
        <v>0</v>
      </c>
      <c r="E844" s="178">
        <f t="shared" si="234"/>
        <v>0</v>
      </c>
      <c r="F844" s="178">
        <f t="shared" si="234"/>
        <v>163185</v>
      </c>
      <c r="G844" s="178">
        <f t="shared" si="233"/>
        <v>0</v>
      </c>
      <c r="H844" s="178">
        <f t="shared" si="233"/>
        <v>0</v>
      </c>
    </row>
    <row r="845" spans="1:8" s="5" customFormat="1" ht="15">
      <c r="A845" s="14"/>
      <c r="B845" s="14" t="s">
        <v>417</v>
      </c>
      <c r="C845" s="180">
        <f aca="true" t="shared" si="235" ref="C845:C849">SUM(D845:H845)</f>
        <v>428385</v>
      </c>
      <c r="D845" s="180">
        <f>D846</f>
        <v>0</v>
      </c>
      <c r="E845" s="180">
        <f aca="true" t="shared" si="236" ref="E845:H845">E846</f>
        <v>0</v>
      </c>
      <c r="F845" s="180">
        <f t="shared" si="236"/>
        <v>428385</v>
      </c>
      <c r="G845" s="180">
        <f t="shared" si="236"/>
        <v>0</v>
      </c>
      <c r="H845" s="180">
        <f t="shared" si="236"/>
        <v>0</v>
      </c>
    </row>
    <row r="846" spans="1:8" s="5" customFormat="1" ht="25.5">
      <c r="A846" s="12" t="s">
        <v>418</v>
      </c>
      <c r="B846" s="12" t="s">
        <v>49</v>
      </c>
      <c r="C846" s="177">
        <f t="shared" si="235"/>
        <v>428385</v>
      </c>
      <c r="D846" s="178">
        <f>SUM(D847:D849)</f>
        <v>0</v>
      </c>
      <c r="E846" s="178">
        <f>SUM(E847:E849)</f>
        <v>0</v>
      </c>
      <c r="F846" s="178">
        <f>SUM(F847:F849)</f>
        <v>428385</v>
      </c>
      <c r="G846" s="178">
        <f>SUM(G847:G849)</f>
        <v>0</v>
      </c>
      <c r="H846" s="178">
        <f>SUM(H847:H849)</f>
        <v>0</v>
      </c>
    </row>
    <row r="847" spans="1:8" s="5" customFormat="1" ht="15">
      <c r="A847" s="12"/>
      <c r="B847" s="148" t="s">
        <v>595</v>
      </c>
      <c r="C847" s="177">
        <f t="shared" si="235"/>
        <v>123300</v>
      </c>
      <c r="D847" s="178"/>
      <c r="E847" s="175"/>
      <c r="F847" s="178">
        <v>123300</v>
      </c>
      <c r="G847" s="175"/>
      <c r="H847" s="178"/>
    </row>
    <row r="848" spans="1:8" s="5" customFormat="1" ht="15">
      <c r="A848" s="12"/>
      <c r="B848" s="148" t="s">
        <v>596</v>
      </c>
      <c r="C848" s="177">
        <f t="shared" si="235"/>
        <v>141900</v>
      </c>
      <c r="D848" s="178"/>
      <c r="E848" s="175"/>
      <c r="F848" s="178">
        <v>141900</v>
      </c>
      <c r="G848" s="175"/>
      <c r="H848" s="178"/>
    </row>
    <row r="849" spans="1:8" s="5" customFormat="1" ht="15">
      <c r="A849" s="12"/>
      <c r="B849" s="148" t="s">
        <v>675</v>
      </c>
      <c r="C849" s="177">
        <f t="shared" si="235"/>
        <v>163185</v>
      </c>
      <c r="D849" s="178"/>
      <c r="E849" s="175"/>
      <c r="F849" s="178">
        <f>F848*1.15</f>
        <v>163185</v>
      </c>
      <c r="G849" s="175"/>
      <c r="H849" s="178"/>
    </row>
  </sheetData>
  <mergeCells count="6">
    <mergeCell ref="D6:H6"/>
    <mergeCell ref="C6:C7"/>
    <mergeCell ref="B6:B7"/>
    <mergeCell ref="A6:A7"/>
    <mergeCell ref="A3:H3"/>
    <mergeCell ref="A4:H4"/>
  </mergeCells>
  <printOptions/>
  <pageMargins left="0.37" right="0.23" top="0.31496062992125984" bottom="0.2755905511811024" header="0.31496062992125984" footer="0.31496062992125984"/>
  <pageSetup fitToHeight="13" fitToWidth="1" horizontalDpi="600" verticalDpi="600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866"/>
  <sheetViews>
    <sheetView tabSelected="1" workbookViewId="0" topLeftCell="A1">
      <selection activeCell="J485" sqref="J485"/>
    </sheetView>
  </sheetViews>
  <sheetFormatPr defaultColWidth="9.140625" defaultRowHeight="15"/>
  <cols>
    <col min="1" max="1" width="10.5742187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>
      <c r="A3" s="235" t="s">
        <v>0</v>
      </c>
      <c r="B3" s="235"/>
      <c r="C3" s="235"/>
      <c r="D3" s="235"/>
      <c r="E3" s="235"/>
      <c r="F3" s="235"/>
      <c r="G3" s="235"/>
      <c r="H3" s="235"/>
    </row>
    <row r="4" spans="1:8" ht="15">
      <c r="A4" s="235" t="s">
        <v>674</v>
      </c>
      <c r="B4" s="235"/>
      <c r="C4" s="235"/>
      <c r="D4" s="235"/>
      <c r="E4" s="235"/>
      <c r="F4" s="235"/>
      <c r="G4" s="235"/>
      <c r="H4" s="235"/>
    </row>
    <row r="5" ht="15">
      <c r="H5" s="2" t="s">
        <v>1018</v>
      </c>
    </row>
    <row r="6" spans="1:8" ht="15">
      <c r="A6" s="234" t="s">
        <v>1</v>
      </c>
      <c r="B6" s="234" t="s">
        <v>2</v>
      </c>
      <c r="C6" s="233" t="s">
        <v>3</v>
      </c>
      <c r="D6" s="232" t="s">
        <v>593</v>
      </c>
      <c r="E6" s="232"/>
      <c r="F6" s="232"/>
      <c r="G6" s="232"/>
      <c r="H6" s="232"/>
    </row>
    <row r="7" spans="1:8" s="5" customFormat="1" ht="25.5">
      <c r="A7" s="234"/>
      <c r="B7" s="234"/>
      <c r="C7" s="233"/>
      <c r="D7" s="208" t="s">
        <v>597</v>
      </c>
      <c r="E7" s="208" t="s">
        <v>598</v>
      </c>
      <c r="F7" s="208" t="s">
        <v>599</v>
      </c>
      <c r="G7" s="208" t="s">
        <v>7</v>
      </c>
      <c r="H7" s="208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5901038.790456977</v>
      </c>
      <c r="D8" s="169">
        <f t="shared" si="0"/>
        <v>29052.54</v>
      </c>
      <c r="E8" s="169">
        <f t="shared" si="0"/>
        <v>832889.9469640001</v>
      </c>
      <c r="F8" s="169">
        <f>SUM(F9:F11)</f>
        <v>5032716.1246929765</v>
      </c>
      <c r="G8" s="169">
        <f aca="true" t="shared" si="1" ref="G8:H8">SUM(G9:G11)</f>
        <v>6380.1788</v>
      </c>
      <c r="H8" s="169">
        <f t="shared" si="1"/>
        <v>0</v>
      </c>
    </row>
    <row r="9" spans="1:8" s="5" customFormat="1" ht="15">
      <c r="A9" s="206"/>
      <c r="B9" s="206" t="s">
        <v>595</v>
      </c>
      <c r="C9" s="170">
        <f>SUM(D9:H9)</f>
        <v>1657695.4720000003</v>
      </c>
      <c r="D9" s="170">
        <f>D13+D256+D351+D391+D444+D510+D527+D767</f>
        <v>0</v>
      </c>
      <c r="E9" s="170">
        <f aca="true" t="shared" si="2" ref="E9:H9">E13+E256+E351+E391+E444+E510+E527+E767</f>
        <v>146835.5</v>
      </c>
      <c r="F9" s="170">
        <f t="shared" si="2"/>
        <v>1508258.1720000003</v>
      </c>
      <c r="G9" s="170">
        <f t="shared" si="2"/>
        <v>2601.8</v>
      </c>
      <c r="H9" s="170">
        <f t="shared" si="2"/>
        <v>0</v>
      </c>
    </row>
    <row r="10" spans="1:8" s="5" customFormat="1" ht="15">
      <c r="A10" s="206"/>
      <c r="B10" s="206" t="s">
        <v>596</v>
      </c>
      <c r="C10" s="170">
        <f>SUM(D10:H10)</f>
        <v>1763178.7944160001</v>
      </c>
      <c r="D10" s="170">
        <f aca="true" t="shared" si="3" ref="D10:H11">D14+D257+D352+D392+D445+D511+D528+D768</f>
        <v>0</v>
      </c>
      <c r="E10" s="170">
        <f t="shared" si="3"/>
        <v>153415.24900000004</v>
      </c>
      <c r="F10" s="170">
        <f t="shared" si="3"/>
        <v>1607889.045416</v>
      </c>
      <c r="G10" s="170">
        <f t="shared" si="3"/>
        <v>1874.5</v>
      </c>
      <c r="H10" s="170">
        <f t="shared" si="3"/>
        <v>0</v>
      </c>
    </row>
    <row r="11" spans="1:8" s="5" customFormat="1" ht="15">
      <c r="A11" s="206"/>
      <c r="B11" s="206" t="s">
        <v>675</v>
      </c>
      <c r="C11" s="170">
        <f>SUM(D11:H11)</f>
        <v>2480164.5240409765</v>
      </c>
      <c r="D11" s="170">
        <f t="shared" si="3"/>
        <v>29052.54</v>
      </c>
      <c r="E11" s="170">
        <f t="shared" si="3"/>
        <v>532639.197964</v>
      </c>
      <c r="F11" s="170">
        <f t="shared" si="3"/>
        <v>1916568.9072769764</v>
      </c>
      <c r="G11" s="170">
        <f t="shared" si="3"/>
        <v>1903.8788</v>
      </c>
      <c r="H11" s="170">
        <f t="shared" si="3"/>
        <v>0</v>
      </c>
    </row>
    <row r="12" spans="1:8" s="7" customFormat="1" ht="25.5">
      <c r="A12" s="8"/>
      <c r="B12" s="8" t="s">
        <v>678</v>
      </c>
      <c r="C12" s="171">
        <f aca="true" t="shared" si="4" ref="C12:H12">SUM(C13:C15)</f>
        <v>4232205.9673023205</v>
      </c>
      <c r="D12" s="171">
        <f t="shared" si="4"/>
        <v>0</v>
      </c>
      <c r="E12" s="171">
        <f t="shared" si="4"/>
        <v>445266.1079400001</v>
      </c>
      <c r="F12" s="171">
        <f>SUM(F13:F15)</f>
        <v>3784256.6805623197</v>
      </c>
      <c r="G12" s="171">
        <f t="shared" si="4"/>
        <v>2683.1787999999997</v>
      </c>
      <c r="H12" s="171">
        <f t="shared" si="4"/>
        <v>0</v>
      </c>
    </row>
    <row r="13" spans="1:8" s="5" customFormat="1" ht="15">
      <c r="A13" s="206"/>
      <c r="B13" s="206" t="s">
        <v>595</v>
      </c>
      <c r="C13" s="170">
        <f aca="true" t="shared" si="5" ref="C13:C15">SUM(D13:H13)</f>
        <v>1358956.78</v>
      </c>
      <c r="D13" s="170">
        <f>D17+D73</f>
        <v>0</v>
      </c>
      <c r="E13" s="170">
        <f aca="true" t="shared" si="6" ref="E13:H13">E17+E73</f>
        <v>143017.5</v>
      </c>
      <c r="F13" s="170">
        <f t="shared" si="6"/>
        <v>1215058.48</v>
      </c>
      <c r="G13" s="170">
        <f t="shared" si="6"/>
        <v>880.8</v>
      </c>
      <c r="H13" s="170">
        <f t="shared" si="6"/>
        <v>0</v>
      </c>
    </row>
    <row r="14" spans="1:8" s="5" customFormat="1" ht="15">
      <c r="A14" s="206"/>
      <c r="B14" s="206" t="s">
        <v>596</v>
      </c>
      <c r="C14" s="170">
        <f t="shared" si="5"/>
        <v>1411007.96212</v>
      </c>
      <c r="D14" s="170">
        <f aca="true" t="shared" si="7" ref="D14:H15">D18+D74</f>
        <v>0</v>
      </c>
      <c r="E14" s="170">
        <f t="shared" si="7"/>
        <v>148452.16500000004</v>
      </c>
      <c r="F14" s="170">
        <f t="shared" si="7"/>
        <v>1261661.29712</v>
      </c>
      <c r="G14" s="170">
        <f t="shared" si="7"/>
        <v>894.5</v>
      </c>
      <c r="H14" s="170">
        <f t="shared" si="7"/>
        <v>0</v>
      </c>
    </row>
    <row r="15" spans="1:8" s="5" customFormat="1" ht="15">
      <c r="A15" s="206"/>
      <c r="B15" s="206" t="s">
        <v>675</v>
      </c>
      <c r="C15" s="170">
        <f t="shared" si="5"/>
        <v>1462241.22518232</v>
      </c>
      <c r="D15" s="170">
        <f t="shared" si="7"/>
        <v>0</v>
      </c>
      <c r="E15" s="170">
        <f t="shared" si="7"/>
        <v>153796.44294000004</v>
      </c>
      <c r="F15" s="170">
        <f t="shared" si="7"/>
        <v>1307536.90344232</v>
      </c>
      <c r="G15" s="170">
        <f t="shared" si="7"/>
        <v>907.8788</v>
      </c>
      <c r="H15" s="170">
        <f t="shared" si="7"/>
        <v>0</v>
      </c>
    </row>
    <row r="16" spans="1:8" s="5" customFormat="1" ht="15">
      <c r="A16" s="9" t="s">
        <v>538</v>
      </c>
      <c r="B16" s="9" t="s">
        <v>679</v>
      </c>
      <c r="C16" s="172">
        <f>SUM(D16:H16)</f>
        <v>1448173.2416824002</v>
      </c>
      <c r="D16" s="172">
        <f>SUM(D17:D19)</f>
        <v>0</v>
      </c>
      <c r="E16" s="172">
        <f>SUM(E17:E19)</f>
        <v>445266.1079400001</v>
      </c>
      <c r="F16" s="172">
        <f>SUM(F17:F19)</f>
        <v>1001723.9549424</v>
      </c>
      <c r="G16" s="172">
        <f>SUM(G17:G19)</f>
        <v>1183.1788</v>
      </c>
      <c r="H16" s="172">
        <f>SUM(H17:H19)</f>
        <v>0</v>
      </c>
    </row>
    <row r="17" spans="1:8" s="5" customFormat="1" ht="15">
      <c r="A17" s="206"/>
      <c r="B17" s="206" t="s">
        <v>595</v>
      </c>
      <c r="C17" s="170">
        <f>SUM(D17:H17)</f>
        <v>465155.3</v>
      </c>
      <c r="D17" s="170">
        <f>SUM(D22,D26,D30,D34,D38,D43,D47,D52,D56,D60,D64,D69)</f>
        <v>0</v>
      </c>
      <c r="E17" s="170">
        <f aca="true" t="shared" si="8" ref="E17:H17">SUM(E22,E26,E30,E34,E38,E43,E47,E52,E56,E60,E64,E69)</f>
        <v>143017.5</v>
      </c>
      <c r="F17" s="170">
        <f t="shared" si="8"/>
        <v>321757</v>
      </c>
      <c r="G17" s="170">
        <f t="shared" si="8"/>
        <v>380.8</v>
      </c>
      <c r="H17" s="170">
        <f t="shared" si="8"/>
        <v>0</v>
      </c>
    </row>
    <row r="18" spans="1:8" s="5" customFormat="1" ht="15">
      <c r="A18" s="206"/>
      <c r="B18" s="206" t="s">
        <v>596</v>
      </c>
      <c r="C18" s="170">
        <f>SUM(D18:H18)</f>
        <v>482826.11340000003</v>
      </c>
      <c r="D18" s="170">
        <f aca="true" t="shared" si="9" ref="D18:H19">SUM(D23,D27,D31,D35,D39,D44,D48,D53,D57,D61,D65,D70)</f>
        <v>0</v>
      </c>
      <c r="E18" s="170">
        <f t="shared" si="9"/>
        <v>148452.16500000004</v>
      </c>
      <c r="F18" s="170">
        <f t="shared" si="9"/>
        <v>333979.4484</v>
      </c>
      <c r="G18" s="170">
        <f t="shared" si="9"/>
        <v>394.5</v>
      </c>
      <c r="H18" s="170">
        <f t="shared" si="9"/>
        <v>0</v>
      </c>
    </row>
    <row r="19" spans="1:8" s="5" customFormat="1" ht="15">
      <c r="A19" s="206"/>
      <c r="B19" s="206" t="s">
        <v>675</v>
      </c>
      <c r="C19" s="170">
        <f>SUM(D19:H19)</f>
        <v>500191.82828240003</v>
      </c>
      <c r="D19" s="170">
        <f t="shared" si="9"/>
        <v>0</v>
      </c>
      <c r="E19" s="170">
        <f t="shared" si="9"/>
        <v>153796.44294000004</v>
      </c>
      <c r="F19" s="170">
        <f t="shared" si="9"/>
        <v>345987.5065424</v>
      </c>
      <c r="G19" s="170">
        <f t="shared" si="9"/>
        <v>407.8788</v>
      </c>
      <c r="H19" s="170">
        <f t="shared" si="9"/>
        <v>0</v>
      </c>
    </row>
    <row r="20" spans="1:8" s="5" customFormat="1" ht="25.5">
      <c r="A20" s="10" t="s">
        <v>681</v>
      </c>
      <c r="B20" s="10" t="s">
        <v>680</v>
      </c>
      <c r="C20" s="173">
        <f>C21+C25+C29+C33+C37</f>
        <v>200.9</v>
      </c>
      <c r="D20" s="173">
        <f>D21+D25+D29+D33+D37</f>
        <v>0</v>
      </c>
      <c r="E20" s="173">
        <f aca="true" t="shared" si="10" ref="E20:H20">E21+E25+E29+E33+E37</f>
        <v>0</v>
      </c>
      <c r="F20" s="173">
        <f t="shared" si="10"/>
        <v>107.4</v>
      </c>
      <c r="G20" s="173">
        <f t="shared" si="10"/>
        <v>93.5</v>
      </c>
      <c r="H20" s="173">
        <f t="shared" si="10"/>
        <v>0</v>
      </c>
    </row>
    <row r="21" spans="1:8" s="5" customFormat="1" ht="25.5">
      <c r="A21" s="11" t="s">
        <v>802</v>
      </c>
      <c r="B21" s="11" t="s">
        <v>18</v>
      </c>
      <c r="C21" s="174">
        <f>SUM(D21:H21)</f>
        <v>17</v>
      </c>
      <c r="D21" s="174">
        <f>SUM(D22:D24)</f>
        <v>0</v>
      </c>
      <c r="E21" s="174">
        <f>SUM(E22:E24)</f>
        <v>0</v>
      </c>
      <c r="F21" s="174">
        <f>SUM(F22:F24)</f>
        <v>17</v>
      </c>
      <c r="G21" s="174">
        <f>SUM(G22:G24)</f>
        <v>0</v>
      </c>
      <c r="H21" s="174">
        <f>SUM(H22:H24)</f>
        <v>0</v>
      </c>
    </row>
    <row r="22" spans="1:8" s="5" customFormat="1" ht="15">
      <c r="A22" s="206"/>
      <c r="B22" s="206" t="s">
        <v>595</v>
      </c>
      <c r="C22" s="170">
        <f>SUM(D22:H22)</f>
        <v>17</v>
      </c>
      <c r="D22" s="170"/>
      <c r="E22" s="170"/>
      <c r="F22" s="170">
        <v>17</v>
      </c>
      <c r="G22" s="176">
        <v>0</v>
      </c>
      <c r="H22" s="170"/>
    </row>
    <row r="23" spans="1:8" s="5" customFormat="1" ht="15">
      <c r="A23" s="206"/>
      <c r="B23" s="206" t="s">
        <v>596</v>
      </c>
      <c r="C23" s="170">
        <f aca="true" t="shared" si="11" ref="C23:C75">SUM(D23:H23)</f>
        <v>0</v>
      </c>
      <c r="D23" s="170"/>
      <c r="E23" s="170"/>
      <c r="F23" s="170"/>
      <c r="G23" s="176">
        <v>0</v>
      </c>
      <c r="H23" s="170"/>
    </row>
    <row r="24" spans="1:8" s="5" customFormat="1" ht="15">
      <c r="A24" s="206"/>
      <c r="B24" s="206" t="s">
        <v>675</v>
      </c>
      <c r="C24" s="170">
        <f t="shared" si="11"/>
        <v>0</v>
      </c>
      <c r="D24" s="170"/>
      <c r="E24" s="170"/>
      <c r="F24" s="170"/>
      <c r="G24" s="176">
        <v>0</v>
      </c>
      <c r="H24" s="170"/>
    </row>
    <row r="25" spans="1:8" s="5" customFormat="1" ht="25.5">
      <c r="A25" s="11" t="s">
        <v>803</v>
      </c>
      <c r="B25" s="11" t="s">
        <v>20</v>
      </c>
      <c r="C25" s="174">
        <f>SUM(D25:H25)</f>
        <v>16.4</v>
      </c>
      <c r="D25" s="174">
        <f>SUM(D26:D28)</f>
        <v>0</v>
      </c>
      <c r="E25" s="174">
        <f>SUM(E26:E28)</f>
        <v>0</v>
      </c>
      <c r="F25" s="174">
        <f>SUM(F26:F28)</f>
        <v>16.4</v>
      </c>
      <c r="G25" s="174">
        <f>SUM(G26:G28)</f>
        <v>0</v>
      </c>
      <c r="H25" s="174">
        <f>SUM(H26:H28)</f>
        <v>0</v>
      </c>
    </row>
    <row r="26" spans="1:8" s="5" customFormat="1" ht="15">
      <c r="A26" s="206"/>
      <c r="B26" s="206" t="s">
        <v>595</v>
      </c>
      <c r="C26" s="170">
        <f>SUM(D26:H26)</f>
        <v>5.2</v>
      </c>
      <c r="D26" s="170"/>
      <c r="E26" s="170"/>
      <c r="F26" s="170">
        <v>5.2</v>
      </c>
      <c r="G26" s="170"/>
      <c r="H26" s="170"/>
    </row>
    <row r="27" spans="1:8" s="5" customFormat="1" ht="15">
      <c r="A27" s="206"/>
      <c r="B27" s="206" t="s">
        <v>596</v>
      </c>
      <c r="C27" s="170">
        <f t="shared" si="11"/>
        <v>5.5</v>
      </c>
      <c r="D27" s="170"/>
      <c r="E27" s="170"/>
      <c r="F27" s="170">
        <v>5.5</v>
      </c>
      <c r="G27" s="170"/>
      <c r="H27" s="170"/>
    </row>
    <row r="28" spans="1:8" s="5" customFormat="1" ht="15">
      <c r="A28" s="206"/>
      <c r="B28" s="206" t="s">
        <v>675</v>
      </c>
      <c r="C28" s="170">
        <f t="shared" si="11"/>
        <v>5.7</v>
      </c>
      <c r="D28" s="170"/>
      <c r="E28" s="170"/>
      <c r="F28" s="170">
        <v>5.7</v>
      </c>
      <c r="G28" s="170"/>
      <c r="H28" s="170"/>
    </row>
    <row r="29" spans="1:8" s="5" customFormat="1" ht="25.5">
      <c r="A29" s="11" t="s">
        <v>804</v>
      </c>
      <c r="B29" s="11" t="s">
        <v>704</v>
      </c>
      <c r="C29" s="174">
        <f>SUM(D29:H29)</f>
        <v>29</v>
      </c>
      <c r="D29" s="174">
        <f>SUM(D30:D32)</f>
        <v>0</v>
      </c>
      <c r="E29" s="174">
        <f>SUM(E30:E32)</f>
        <v>0</v>
      </c>
      <c r="F29" s="174">
        <f>SUM(F30:F32)</f>
        <v>14</v>
      </c>
      <c r="G29" s="174">
        <f>SUM(G30:G32)</f>
        <v>15</v>
      </c>
      <c r="H29" s="174">
        <f>SUM(H30:H32)</f>
        <v>0</v>
      </c>
    </row>
    <row r="30" spans="1:8" s="5" customFormat="1" ht="15">
      <c r="A30" s="206"/>
      <c r="B30" s="206" t="s">
        <v>595</v>
      </c>
      <c r="C30" s="170">
        <f>SUM(D30:H30)</f>
        <v>5</v>
      </c>
      <c r="D30" s="170"/>
      <c r="E30" s="170"/>
      <c r="F30" s="170"/>
      <c r="G30" s="175">
        <v>5</v>
      </c>
      <c r="H30" s="170"/>
    </row>
    <row r="31" spans="1:8" s="5" customFormat="1" ht="15">
      <c r="A31" s="206"/>
      <c r="B31" s="206" t="s">
        <v>596</v>
      </c>
      <c r="C31" s="170">
        <f t="shared" si="11"/>
        <v>19</v>
      </c>
      <c r="D31" s="170"/>
      <c r="E31" s="170"/>
      <c r="F31" s="170">
        <v>14</v>
      </c>
      <c r="G31" s="175">
        <v>5</v>
      </c>
      <c r="H31" s="170"/>
    </row>
    <row r="32" spans="1:8" s="5" customFormat="1" ht="15">
      <c r="A32" s="206"/>
      <c r="B32" s="206" t="s">
        <v>675</v>
      </c>
      <c r="C32" s="170">
        <f t="shared" si="11"/>
        <v>5</v>
      </c>
      <c r="D32" s="170"/>
      <c r="E32" s="170"/>
      <c r="F32" s="170"/>
      <c r="G32" s="175">
        <v>5</v>
      </c>
      <c r="H32" s="170"/>
    </row>
    <row r="33" spans="1:8" s="5" customFormat="1" ht="25.5">
      <c r="A33" s="11" t="s">
        <v>805</v>
      </c>
      <c r="B33" s="11" t="s">
        <v>24</v>
      </c>
      <c r="C33" s="174">
        <f>SUM(D33:H33)</f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206"/>
      <c r="B34" s="206" t="s">
        <v>595</v>
      </c>
      <c r="C34" s="170">
        <f>SUM(D34:H34)</f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206"/>
      <c r="B35" s="206" t="s">
        <v>596</v>
      </c>
      <c r="C35" s="170">
        <f t="shared" si="11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206"/>
      <c r="B36" s="206" t="s">
        <v>675</v>
      </c>
      <c r="C36" s="170">
        <f t="shared" si="11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806</v>
      </c>
      <c r="B37" s="11" t="s">
        <v>26</v>
      </c>
      <c r="C37" s="174">
        <f>SUM(D37:H37)</f>
        <v>60</v>
      </c>
      <c r="D37" s="174">
        <f>SUM(D38:D40)</f>
        <v>0</v>
      </c>
      <c r="E37" s="174">
        <f>SUM(E38:E40)</f>
        <v>0</v>
      </c>
      <c r="F37" s="174">
        <f>SUM(F38:F40)</f>
        <v>60</v>
      </c>
      <c r="G37" s="174">
        <f>SUM(G38:G40)</f>
        <v>0</v>
      </c>
      <c r="H37" s="174">
        <f>SUM(H38:H40)</f>
        <v>0</v>
      </c>
    </row>
    <row r="38" spans="1:8" s="5" customFormat="1" ht="15">
      <c r="A38" s="206"/>
      <c r="B38" s="206" t="s">
        <v>595</v>
      </c>
      <c r="C38" s="170">
        <f>SUM(D38:H38)</f>
        <v>18</v>
      </c>
      <c r="D38" s="170"/>
      <c r="E38" s="170"/>
      <c r="F38" s="182">
        <v>18</v>
      </c>
      <c r="G38" s="170"/>
      <c r="H38" s="170"/>
    </row>
    <row r="39" spans="1:8" s="5" customFormat="1" ht="15">
      <c r="A39" s="206"/>
      <c r="B39" s="206" t="s">
        <v>596</v>
      </c>
      <c r="C39" s="170">
        <f t="shared" si="11"/>
        <v>20</v>
      </c>
      <c r="D39" s="170"/>
      <c r="E39" s="170"/>
      <c r="F39" s="182">
        <v>20</v>
      </c>
      <c r="G39" s="170"/>
      <c r="H39" s="170"/>
    </row>
    <row r="40" spans="1:8" s="5" customFormat="1" ht="15">
      <c r="A40" s="206"/>
      <c r="B40" s="206" t="s">
        <v>675</v>
      </c>
      <c r="C40" s="170">
        <f t="shared" si="11"/>
        <v>22</v>
      </c>
      <c r="D40" s="170"/>
      <c r="E40" s="170"/>
      <c r="F40" s="182">
        <v>22</v>
      </c>
      <c r="G40" s="170"/>
      <c r="H40" s="170"/>
    </row>
    <row r="41" spans="1:8" s="5" customFormat="1" ht="38.25">
      <c r="A41" s="10" t="s">
        <v>682</v>
      </c>
      <c r="B41" s="10" t="s">
        <v>779</v>
      </c>
      <c r="C41" s="173">
        <f>SUM(D41:H41)</f>
        <v>10494.5323504</v>
      </c>
      <c r="D41" s="173">
        <f>D42+D46</f>
        <v>0</v>
      </c>
      <c r="E41" s="173">
        <f aca="true" t="shared" si="12" ref="E41:H41">E42+E46</f>
        <v>10329.5323504</v>
      </c>
      <c r="F41" s="173">
        <f t="shared" si="12"/>
        <v>165</v>
      </c>
      <c r="G41" s="173">
        <f t="shared" si="12"/>
        <v>0</v>
      </c>
      <c r="H41" s="173">
        <f t="shared" si="12"/>
        <v>0</v>
      </c>
    </row>
    <row r="42" spans="1:8" s="5" customFormat="1" ht="38.25">
      <c r="A42" s="11" t="s">
        <v>807</v>
      </c>
      <c r="B42" s="11" t="s">
        <v>32</v>
      </c>
      <c r="C42" s="174">
        <f>SUM(D42:H42)</f>
        <v>165</v>
      </c>
      <c r="D42" s="174">
        <f>SUM(D43:D45)</f>
        <v>0</v>
      </c>
      <c r="E42" s="174">
        <f>SUM(E43:E45)</f>
        <v>0</v>
      </c>
      <c r="F42" s="174">
        <f>SUM(F43:F45)</f>
        <v>165</v>
      </c>
      <c r="G42" s="174">
        <f>SUM(G43:G45)</f>
        <v>0</v>
      </c>
      <c r="H42" s="174">
        <f>SUM(H43:H45)</f>
        <v>0</v>
      </c>
    </row>
    <row r="43" spans="1:8" s="5" customFormat="1" ht="15">
      <c r="A43" s="206"/>
      <c r="B43" s="206" t="s">
        <v>595</v>
      </c>
      <c r="C43" s="170">
        <f>SUM(D43:H43)</f>
        <v>55</v>
      </c>
      <c r="D43" s="170"/>
      <c r="E43" s="170"/>
      <c r="F43" s="170">
        <v>55</v>
      </c>
      <c r="G43" s="170"/>
      <c r="H43" s="170"/>
    </row>
    <row r="44" spans="1:8" s="5" customFormat="1" ht="15">
      <c r="A44" s="206"/>
      <c r="B44" s="206" t="s">
        <v>596</v>
      </c>
      <c r="C44" s="170">
        <f t="shared" si="11"/>
        <v>55</v>
      </c>
      <c r="D44" s="170"/>
      <c r="E44" s="170"/>
      <c r="F44" s="170">
        <v>55</v>
      </c>
      <c r="G44" s="170"/>
      <c r="H44" s="170"/>
    </row>
    <row r="45" spans="1:8" s="5" customFormat="1" ht="15">
      <c r="A45" s="206"/>
      <c r="B45" s="206" t="s">
        <v>675</v>
      </c>
      <c r="C45" s="170">
        <f t="shared" si="11"/>
        <v>55</v>
      </c>
      <c r="D45" s="170"/>
      <c r="E45" s="170"/>
      <c r="F45" s="170">
        <v>55</v>
      </c>
      <c r="G45" s="170"/>
      <c r="H45" s="170"/>
    </row>
    <row r="46" spans="1:8" s="5" customFormat="1" ht="25.5">
      <c r="A46" s="11" t="s">
        <v>808</v>
      </c>
      <c r="B46" s="11" t="s">
        <v>34</v>
      </c>
      <c r="C46" s="174">
        <f>SUM(D46:H46)</f>
        <v>10329.5323504</v>
      </c>
      <c r="D46" s="174">
        <f>SUM(D47:D49)</f>
        <v>0</v>
      </c>
      <c r="E46" s="174">
        <f>SUM(E47:E49)</f>
        <v>10329.5323504</v>
      </c>
      <c r="F46" s="174">
        <f>SUM(F47:F49)</f>
        <v>0</v>
      </c>
      <c r="G46" s="174">
        <f>SUM(G47:G49)</f>
        <v>0</v>
      </c>
      <c r="H46" s="174">
        <f>SUM(H47:H49)</f>
        <v>0</v>
      </c>
    </row>
    <row r="47" spans="1:8" s="5" customFormat="1" ht="15">
      <c r="A47" s="206"/>
      <c r="B47" s="206" t="s">
        <v>595</v>
      </c>
      <c r="C47" s="170">
        <f>SUM(D47:H47)</f>
        <v>3317.8</v>
      </c>
      <c r="D47" s="170"/>
      <c r="E47" s="170">
        <v>3317.8</v>
      </c>
      <c r="F47" s="176"/>
      <c r="G47" s="170"/>
      <c r="H47" s="170"/>
    </row>
    <row r="48" spans="1:8" s="5" customFormat="1" ht="15">
      <c r="A48" s="206"/>
      <c r="B48" s="206" t="s">
        <v>596</v>
      </c>
      <c r="C48" s="170">
        <f t="shared" si="11"/>
        <v>3443.8764</v>
      </c>
      <c r="D48" s="170"/>
      <c r="E48" s="170">
        <f>E47*103.8%</f>
        <v>3443.8764</v>
      </c>
      <c r="F48" s="170"/>
      <c r="G48" s="170"/>
      <c r="H48" s="170"/>
    </row>
    <row r="49" spans="1:8" s="5" customFormat="1" ht="15">
      <c r="A49" s="206"/>
      <c r="B49" s="206" t="s">
        <v>675</v>
      </c>
      <c r="C49" s="170">
        <f t="shared" si="11"/>
        <v>3567.8559504000004</v>
      </c>
      <c r="D49" s="170"/>
      <c r="E49" s="170">
        <f>E48*103.6%</f>
        <v>3567.8559504000004</v>
      </c>
      <c r="F49" s="170"/>
      <c r="G49" s="170"/>
      <c r="H49" s="170"/>
    </row>
    <row r="50" spans="1:8" s="5" customFormat="1" ht="15">
      <c r="A50" s="10" t="s">
        <v>683</v>
      </c>
      <c r="B50" s="10" t="s">
        <v>780</v>
      </c>
      <c r="C50" s="173">
        <f t="shared" si="11"/>
        <v>84848.61810400001</v>
      </c>
      <c r="D50" s="173">
        <f>D51+D55+D59+D63</f>
        <v>0</v>
      </c>
      <c r="E50" s="173">
        <f aca="true" t="shared" si="13" ref="E50:H50">E51+E55+E59+E63</f>
        <v>0</v>
      </c>
      <c r="F50" s="173">
        <f t="shared" si="13"/>
        <v>83758.93930400001</v>
      </c>
      <c r="G50" s="173">
        <f t="shared" si="13"/>
        <v>1089.6788000000001</v>
      </c>
      <c r="H50" s="173">
        <f t="shared" si="13"/>
        <v>0</v>
      </c>
    </row>
    <row r="51" spans="1:8" s="5" customFormat="1" ht="25.5">
      <c r="A51" s="11" t="s">
        <v>809</v>
      </c>
      <c r="B51" s="11" t="s">
        <v>40</v>
      </c>
      <c r="C51" s="174">
        <f>SUM(D51:H51)</f>
        <v>71316.98676560001</v>
      </c>
      <c r="D51" s="174">
        <f>SUM(D52:D54)</f>
        <v>0</v>
      </c>
      <c r="E51" s="174">
        <f>SUM(E52:E54)</f>
        <v>0</v>
      </c>
      <c r="F51" s="174">
        <f>SUM(F52:F54)</f>
        <v>71316.98676560001</v>
      </c>
      <c r="G51" s="174">
        <f>SUM(G52:G54)</f>
        <v>0</v>
      </c>
      <c r="H51" s="174">
        <f>SUM(H52:H54)</f>
        <v>0</v>
      </c>
    </row>
    <row r="52" spans="1:8" s="5" customFormat="1" ht="15">
      <c r="A52" s="206"/>
      <c r="B52" s="206" t="s">
        <v>595</v>
      </c>
      <c r="C52" s="170">
        <f>SUM(D52:H52)</f>
        <v>22906.7</v>
      </c>
      <c r="D52" s="170"/>
      <c r="E52" s="170"/>
      <c r="F52" s="170">
        <v>22906.7</v>
      </c>
      <c r="G52" s="170"/>
      <c r="H52" s="170"/>
    </row>
    <row r="53" spans="1:8" s="5" customFormat="1" ht="15">
      <c r="A53" s="206"/>
      <c r="B53" s="206" t="s">
        <v>596</v>
      </c>
      <c r="C53" s="170">
        <f t="shared" si="11"/>
        <v>23777.1546</v>
      </c>
      <c r="D53" s="170"/>
      <c r="E53" s="170"/>
      <c r="F53" s="170">
        <f>F52*103.8%</f>
        <v>23777.1546</v>
      </c>
      <c r="G53" s="170"/>
      <c r="H53" s="170"/>
    </row>
    <row r="54" spans="1:8" s="5" customFormat="1" ht="15">
      <c r="A54" s="206"/>
      <c r="B54" s="206" t="s">
        <v>675</v>
      </c>
      <c r="C54" s="170">
        <f t="shared" si="11"/>
        <v>24633.132165600004</v>
      </c>
      <c r="D54" s="170"/>
      <c r="E54" s="170"/>
      <c r="F54" s="170">
        <f>F53*103.6%</f>
        <v>24633.132165600004</v>
      </c>
      <c r="G54" s="170"/>
      <c r="H54" s="170"/>
    </row>
    <row r="55" spans="1:8" s="5" customFormat="1" ht="38.25">
      <c r="A55" s="11" t="s">
        <v>810</v>
      </c>
      <c r="B55" s="11" t="s">
        <v>42</v>
      </c>
      <c r="C55" s="174">
        <f>SUM(D55:H55)</f>
        <v>3250.356192</v>
      </c>
      <c r="D55" s="174">
        <f>SUM(D56:D58)</f>
        <v>0</v>
      </c>
      <c r="E55" s="174">
        <f>SUM(E56:E58)</f>
        <v>0</v>
      </c>
      <c r="F55" s="174">
        <f>SUM(F56:F58)</f>
        <v>2316.345792</v>
      </c>
      <c r="G55" s="174">
        <f>SUM(G56:G58)</f>
        <v>934.0104000000001</v>
      </c>
      <c r="H55" s="174">
        <f>SUM(H56:H58)</f>
        <v>0</v>
      </c>
    </row>
    <row r="56" spans="1:8" s="5" customFormat="1" ht="15">
      <c r="A56" s="206"/>
      <c r="B56" s="206" t="s">
        <v>595</v>
      </c>
      <c r="C56" s="170">
        <f>SUM(D56:H56)</f>
        <v>1044</v>
      </c>
      <c r="D56" s="170"/>
      <c r="E56" s="170"/>
      <c r="F56" s="175">
        <v>744</v>
      </c>
      <c r="G56" s="170">
        <v>300</v>
      </c>
      <c r="H56" s="170"/>
    </row>
    <row r="57" spans="1:8" s="5" customFormat="1" ht="15">
      <c r="A57" s="206"/>
      <c r="B57" s="206" t="s">
        <v>596</v>
      </c>
      <c r="C57" s="170">
        <f t="shared" si="11"/>
        <v>1083.672</v>
      </c>
      <c r="D57" s="170"/>
      <c r="E57" s="170"/>
      <c r="F57" s="170">
        <f aca="true" t="shared" si="14" ref="F57:G57">F56*103.8%</f>
        <v>772.272</v>
      </c>
      <c r="G57" s="170">
        <f t="shared" si="14"/>
        <v>311.40000000000003</v>
      </c>
      <c r="H57" s="170"/>
    </row>
    <row r="58" spans="1:8" s="5" customFormat="1" ht="15">
      <c r="A58" s="206"/>
      <c r="B58" s="206" t="s">
        <v>675</v>
      </c>
      <c r="C58" s="170">
        <f t="shared" si="11"/>
        <v>1122.6841920000002</v>
      </c>
      <c r="D58" s="170"/>
      <c r="E58" s="170"/>
      <c r="F58" s="170">
        <f aca="true" t="shared" si="15" ref="F58:G58">F57*103.6%</f>
        <v>800.073792</v>
      </c>
      <c r="G58" s="170">
        <f t="shared" si="15"/>
        <v>322.6104</v>
      </c>
      <c r="H58" s="170"/>
    </row>
    <row r="59" spans="1:8" s="5" customFormat="1" ht="25.5">
      <c r="A59" s="11" t="s">
        <v>811</v>
      </c>
      <c r="B59" s="11" t="s">
        <v>44</v>
      </c>
      <c r="C59" s="174">
        <f>SUM(D59:H59)</f>
        <v>845.5907488</v>
      </c>
      <c r="D59" s="174">
        <f>SUM(D60:D62)</f>
        <v>0</v>
      </c>
      <c r="E59" s="174">
        <f>SUM(E60:E62)</f>
        <v>0</v>
      </c>
      <c r="F59" s="174">
        <f>SUM(F60:F62)</f>
        <v>689.9223488</v>
      </c>
      <c r="G59" s="174">
        <f>SUM(G60:G62)</f>
        <v>155.66840000000002</v>
      </c>
      <c r="H59" s="174">
        <f>SUM(H60:H62)</f>
        <v>0</v>
      </c>
    </row>
    <row r="60" spans="1:8" s="5" customFormat="1" ht="15">
      <c r="A60" s="206"/>
      <c r="B60" s="206" t="s">
        <v>595</v>
      </c>
      <c r="C60" s="170">
        <f>SUM(D60:H60)</f>
        <v>271.6</v>
      </c>
      <c r="D60" s="170"/>
      <c r="E60" s="170"/>
      <c r="F60" s="175">
        <v>221.6</v>
      </c>
      <c r="G60" s="170">
        <v>50</v>
      </c>
      <c r="H60" s="170"/>
    </row>
    <row r="61" spans="1:8" s="5" customFormat="1" ht="15">
      <c r="A61" s="206"/>
      <c r="B61" s="206" t="s">
        <v>596</v>
      </c>
      <c r="C61" s="170">
        <f t="shared" si="11"/>
        <v>281.9208</v>
      </c>
      <c r="D61" s="170"/>
      <c r="E61" s="170"/>
      <c r="F61" s="170">
        <f aca="true" t="shared" si="16" ref="F61:G61">F60*103.8%</f>
        <v>230.0208</v>
      </c>
      <c r="G61" s="170">
        <f t="shared" si="16"/>
        <v>51.9</v>
      </c>
      <c r="H61" s="170"/>
    </row>
    <row r="62" spans="1:8" s="5" customFormat="1" ht="15">
      <c r="A62" s="206"/>
      <c r="B62" s="206" t="s">
        <v>675</v>
      </c>
      <c r="C62" s="170">
        <f t="shared" si="11"/>
        <v>292.0699488</v>
      </c>
      <c r="D62" s="170"/>
      <c r="E62" s="170"/>
      <c r="F62" s="170">
        <f aca="true" t="shared" si="17" ref="F62:G62">F61*103.6%</f>
        <v>238.3015488</v>
      </c>
      <c r="G62" s="170">
        <f t="shared" si="17"/>
        <v>53.7684</v>
      </c>
      <c r="H62" s="170"/>
    </row>
    <row r="63" spans="1:8" s="5" customFormat="1" ht="15">
      <c r="A63" s="11" t="s">
        <v>812</v>
      </c>
      <c r="B63" s="11" t="s">
        <v>46</v>
      </c>
      <c r="C63" s="174">
        <f>SUM(D63:H63)</f>
        <v>9435.6843976</v>
      </c>
      <c r="D63" s="174">
        <f>SUM(D64:D66)</f>
        <v>0</v>
      </c>
      <c r="E63" s="174">
        <f>SUM(E64:E66)</f>
        <v>0</v>
      </c>
      <c r="F63" s="174">
        <f>SUM(F64:F66)</f>
        <v>9435.6843976</v>
      </c>
      <c r="G63" s="174">
        <f>SUM(G64:G66)</f>
        <v>0</v>
      </c>
      <c r="H63" s="174">
        <f>SUM(H64:H66)</f>
        <v>0</v>
      </c>
    </row>
    <row r="64" spans="1:8" s="5" customFormat="1" ht="15">
      <c r="A64" s="206"/>
      <c r="B64" s="206" t="s">
        <v>595</v>
      </c>
      <c r="C64" s="170">
        <f>SUM(D64:H64)</f>
        <v>3030.7</v>
      </c>
      <c r="D64" s="170"/>
      <c r="E64" s="170"/>
      <c r="F64" s="175">
        <v>3030.7</v>
      </c>
      <c r="G64" s="175"/>
      <c r="H64" s="170"/>
    </row>
    <row r="65" spans="1:8" s="5" customFormat="1" ht="15">
      <c r="A65" s="206"/>
      <c r="B65" s="206" t="s">
        <v>596</v>
      </c>
      <c r="C65" s="170">
        <f t="shared" si="11"/>
        <v>3145.8666</v>
      </c>
      <c r="D65" s="170"/>
      <c r="E65" s="170"/>
      <c r="F65" s="170">
        <f>F64*103.8%</f>
        <v>3145.8666</v>
      </c>
      <c r="G65" s="175"/>
      <c r="H65" s="170"/>
    </row>
    <row r="66" spans="1:8" s="5" customFormat="1" ht="15">
      <c r="A66" s="206"/>
      <c r="B66" s="206" t="s">
        <v>675</v>
      </c>
      <c r="C66" s="170">
        <f t="shared" si="11"/>
        <v>3259.1177976</v>
      </c>
      <c r="D66" s="170"/>
      <c r="E66" s="170"/>
      <c r="F66" s="170">
        <f>F65*103.6%</f>
        <v>3259.1177976</v>
      </c>
      <c r="G66" s="175"/>
      <c r="H66" s="170"/>
    </row>
    <row r="67" spans="1:8" s="5" customFormat="1" ht="25.5">
      <c r="A67" s="14" t="s">
        <v>684</v>
      </c>
      <c r="B67" s="14" t="s">
        <v>781</v>
      </c>
      <c r="C67" s="180">
        <f t="shared" si="11"/>
        <v>1352629.191228</v>
      </c>
      <c r="D67" s="180">
        <f>D68</f>
        <v>0</v>
      </c>
      <c r="E67" s="180">
        <f aca="true" t="shared" si="18" ref="E67:H67">E68</f>
        <v>434936.5755896001</v>
      </c>
      <c r="F67" s="180">
        <f t="shared" si="18"/>
        <v>917692.6156384</v>
      </c>
      <c r="G67" s="180">
        <f t="shared" si="18"/>
        <v>0</v>
      </c>
      <c r="H67" s="180">
        <f t="shared" si="18"/>
        <v>0</v>
      </c>
    </row>
    <row r="68" spans="1:8" s="5" customFormat="1" ht="25.5">
      <c r="A68" s="11" t="s">
        <v>813</v>
      </c>
      <c r="B68" s="15" t="s">
        <v>49</v>
      </c>
      <c r="C68" s="174">
        <f>SUM(D68:H68)</f>
        <v>1352629.191228</v>
      </c>
      <c r="D68" s="174">
        <f>SUM(D69:D71)</f>
        <v>0</v>
      </c>
      <c r="E68" s="174">
        <f>SUM(E69:E71)</f>
        <v>434936.5755896001</v>
      </c>
      <c r="F68" s="174">
        <f>SUM(F69:F71)</f>
        <v>917692.6156384</v>
      </c>
      <c r="G68" s="174">
        <f>SUM(G69:G71)</f>
        <v>0</v>
      </c>
      <c r="H68" s="174">
        <f>SUM(H69:H71)</f>
        <v>0</v>
      </c>
    </row>
    <row r="69" spans="1:8" s="5" customFormat="1" ht="15">
      <c r="A69" s="12"/>
      <c r="B69" s="206" t="s">
        <v>595</v>
      </c>
      <c r="C69" s="170">
        <f>SUM(D69:H69)</f>
        <v>434458.5</v>
      </c>
      <c r="D69" s="178"/>
      <c r="E69" s="175">
        <v>139699.7</v>
      </c>
      <c r="F69" s="182">
        <v>294758.8</v>
      </c>
      <c r="G69" s="175"/>
      <c r="H69" s="178"/>
    </row>
    <row r="70" spans="1:8" s="5" customFormat="1" ht="15">
      <c r="A70" s="12"/>
      <c r="B70" s="206" t="s">
        <v>596</v>
      </c>
      <c r="C70" s="170">
        <f t="shared" si="11"/>
        <v>450967.923</v>
      </c>
      <c r="D70" s="178"/>
      <c r="E70" s="170">
        <f aca="true" t="shared" si="19" ref="E70:F70">E69*103.8%</f>
        <v>145008.28860000003</v>
      </c>
      <c r="F70" s="170">
        <f t="shared" si="19"/>
        <v>305959.6344</v>
      </c>
      <c r="G70" s="175"/>
      <c r="H70" s="178"/>
    </row>
    <row r="71" spans="1:8" s="5" customFormat="1" ht="15">
      <c r="A71" s="12"/>
      <c r="B71" s="206" t="s">
        <v>675</v>
      </c>
      <c r="C71" s="170">
        <f t="shared" si="11"/>
        <v>467202.76822800003</v>
      </c>
      <c r="D71" s="178"/>
      <c r="E71" s="170">
        <f aca="true" t="shared" si="20" ref="E71:F71">E70*103.6%</f>
        <v>150228.58698960004</v>
      </c>
      <c r="F71" s="170">
        <f t="shared" si="20"/>
        <v>316974.1812384</v>
      </c>
      <c r="G71" s="175"/>
      <c r="H71" s="178"/>
    </row>
    <row r="72" spans="1:8" s="5" customFormat="1" ht="15">
      <c r="A72" s="9" t="s">
        <v>540</v>
      </c>
      <c r="B72" s="9" t="s">
        <v>50</v>
      </c>
      <c r="C72" s="172">
        <f t="shared" si="11"/>
        <v>1821983.32872</v>
      </c>
      <c r="D72" s="172">
        <f>SUM(D73:D74)</f>
        <v>0</v>
      </c>
      <c r="E72" s="172">
        <f>SUM(E73:E74)</f>
        <v>0</v>
      </c>
      <c r="F72" s="172">
        <f>SUM(F73:F74)</f>
        <v>1820983.32872</v>
      </c>
      <c r="G72" s="172">
        <f>SUM(G73:G74)</f>
        <v>1000</v>
      </c>
      <c r="H72" s="172">
        <f>SUM(H73:H74)</f>
        <v>0</v>
      </c>
    </row>
    <row r="73" spans="1:8" s="5" customFormat="1" ht="15">
      <c r="A73" s="206"/>
      <c r="B73" s="206" t="s">
        <v>595</v>
      </c>
      <c r="C73" s="170">
        <f>SUM(D73:H73)</f>
        <v>893801.48</v>
      </c>
      <c r="D73" s="170">
        <f>D78+D82+D106+D131+D136+D140+D173+D177+D181+D185+D190+D226+D243+D247+D252+D86</f>
        <v>0</v>
      </c>
      <c r="E73" s="170">
        <f aca="true" t="shared" si="21" ref="E73:H73">E78+E82+E106+E131+E136+E140+E173+E177+E181+E185+E190+E226+E243+E247+E252+E86</f>
        <v>0</v>
      </c>
      <c r="F73" s="170">
        <f t="shared" si="21"/>
        <v>893301.48</v>
      </c>
      <c r="G73" s="170">
        <f t="shared" si="21"/>
        <v>500</v>
      </c>
      <c r="H73" s="170">
        <f t="shared" si="21"/>
        <v>0</v>
      </c>
    </row>
    <row r="74" spans="1:8" s="5" customFormat="1" ht="15">
      <c r="A74" s="206"/>
      <c r="B74" s="206" t="s">
        <v>596</v>
      </c>
      <c r="C74" s="170">
        <f t="shared" si="11"/>
        <v>928181.84872</v>
      </c>
      <c r="D74" s="170">
        <f aca="true" t="shared" si="22" ref="D74:H75">D79+D83+D107+D132+D137+D141+D174+D178+D182+D186+D191+D227+D244+D248+D253+D87</f>
        <v>0</v>
      </c>
      <c r="E74" s="170">
        <f t="shared" si="22"/>
        <v>0</v>
      </c>
      <c r="F74" s="170">
        <f t="shared" si="22"/>
        <v>927681.84872</v>
      </c>
      <c r="G74" s="170">
        <f t="shared" si="22"/>
        <v>500</v>
      </c>
      <c r="H74" s="170">
        <f t="shared" si="22"/>
        <v>0</v>
      </c>
    </row>
    <row r="75" spans="1:8" s="5" customFormat="1" ht="15">
      <c r="A75" s="206"/>
      <c r="B75" s="206" t="s">
        <v>675</v>
      </c>
      <c r="C75" s="170">
        <f t="shared" si="11"/>
        <v>962049.3968999201</v>
      </c>
      <c r="D75" s="170">
        <f t="shared" si="22"/>
        <v>0</v>
      </c>
      <c r="E75" s="170">
        <f t="shared" si="22"/>
        <v>0</v>
      </c>
      <c r="F75" s="170">
        <f t="shared" si="22"/>
        <v>961549.3968999201</v>
      </c>
      <c r="G75" s="170">
        <f t="shared" si="22"/>
        <v>500</v>
      </c>
      <c r="H75" s="170">
        <f t="shared" si="22"/>
        <v>0</v>
      </c>
    </row>
    <row r="76" spans="1:8" s="5" customFormat="1" ht="25.5">
      <c r="A76" s="10" t="s">
        <v>708</v>
      </c>
      <c r="B76" s="10" t="s">
        <v>787</v>
      </c>
      <c r="C76" s="173">
        <f aca="true" t="shared" si="23" ref="C76:C124">SUM(D76:H76)</f>
        <v>1362.8057256</v>
      </c>
      <c r="D76" s="173">
        <f>D77+D81+D105+D85</f>
        <v>0</v>
      </c>
      <c r="E76" s="173">
        <f aca="true" t="shared" si="24" ref="E76:H76">E77+E81+E105+E85</f>
        <v>0</v>
      </c>
      <c r="F76" s="173">
        <f t="shared" si="24"/>
        <v>1362.8057256</v>
      </c>
      <c r="G76" s="173">
        <f t="shared" si="24"/>
        <v>0</v>
      </c>
      <c r="H76" s="173">
        <f t="shared" si="24"/>
        <v>0</v>
      </c>
    </row>
    <row r="77" spans="1:8" s="5" customFormat="1" ht="25.5">
      <c r="A77" s="11" t="s">
        <v>814</v>
      </c>
      <c r="B77" s="11" t="s">
        <v>54</v>
      </c>
      <c r="C77" s="174">
        <f>SUM(D77:H77)</f>
        <v>954.8699655999999</v>
      </c>
      <c r="D77" s="174">
        <f>SUM(D78:D80)</f>
        <v>0</v>
      </c>
      <c r="E77" s="174">
        <f>SUM(E78:E80)</f>
        <v>0</v>
      </c>
      <c r="F77" s="174">
        <f>SUM(F78:F80)</f>
        <v>954.8699655999999</v>
      </c>
      <c r="G77" s="174">
        <f>SUM(G78:G80)</f>
        <v>0</v>
      </c>
      <c r="H77" s="174">
        <f>SUM(H78:H80)</f>
        <v>0</v>
      </c>
    </row>
    <row r="78" spans="1:8" s="5" customFormat="1" ht="15">
      <c r="A78" s="206"/>
      <c r="B78" s="206" t="s">
        <v>595</v>
      </c>
      <c r="C78" s="170">
        <f>SUM(D78:H78)</f>
        <v>306.7</v>
      </c>
      <c r="D78" s="170"/>
      <c r="E78" s="170"/>
      <c r="F78" s="182">
        <v>306.7</v>
      </c>
      <c r="G78" s="175"/>
      <c r="H78" s="170"/>
    </row>
    <row r="79" spans="1:8" s="5" customFormat="1" ht="15">
      <c r="A79" s="206"/>
      <c r="B79" s="206" t="s">
        <v>596</v>
      </c>
      <c r="C79" s="170">
        <f aca="true" t="shared" si="25" ref="C79:C80">SUM(D79:H79)</f>
        <v>318.3546</v>
      </c>
      <c r="D79" s="170"/>
      <c r="E79" s="170"/>
      <c r="F79" s="170">
        <f aca="true" t="shared" si="26" ref="F79">F78*103.8%</f>
        <v>318.3546</v>
      </c>
      <c r="G79" s="175"/>
      <c r="H79" s="170"/>
    </row>
    <row r="80" spans="1:8" s="5" customFormat="1" ht="15">
      <c r="A80" s="206"/>
      <c r="B80" s="206" t="s">
        <v>675</v>
      </c>
      <c r="C80" s="170">
        <f t="shared" si="25"/>
        <v>329.8153656</v>
      </c>
      <c r="D80" s="170"/>
      <c r="E80" s="170"/>
      <c r="F80" s="170">
        <f aca="true" t="shared" si="27" ref="F80">F79*103.6%</f>
        <v>329.8153656</v>
      </c>
      <c r="G80" s="175"/>
      <c r="H80" s="170"/>
    </row>
    <row r="81" spans="1:8" s="5" customFormat="1" ht="25.5">
      <c r="A81" s="11" t="s">
        <v>815</v>
      </c>
      <c r="B81" s="11" t="s">
        <v>788</v>
      </c>
      <c r="C81" s="174">
        <f>SUM(D81:H81)</f>
        <v>124.53472000000002</v>
      </c>
      <c r="D81" s="174">
        <f>SUM(D82:D84)</f>
        <v>0</v>
      </c>
      <c r="E81" s="174">
        <f>SUM(E82:E84)</f>
        <v>0</v>
      </c>
      <c r="F81" s="174">
        <f>SUM(F82:F84)</f>
        <v>124.53472000000002</v>
      </c>
      <c r="G81" s="174">
        <f>SUM(G82:G84)</f>
        <v>0</v>
      </c>
      <c r="H81" s="174">
        <f>SUM(H82:H84)</f>
        <v>0</v>
      </c>
    </row>
    <row r="82" spans="1:8" s="5" customFormat="1" ht="15">
      <c r="A82" s="206"/>
      <c r="B82" s="206" t="s">
        <v>595</v>
      </c>
      <c r="C82" s="170">
        <f>SUM(D82:H82)</f>
        <v>40</v>
      </c>
      <c r="D82" s="170"/>
      <c r="E82" s="170"/>
      <c r="F82" s="182">
        <v>40</v>
      </c>
      <c r="G82" s="170"/>
      <c r="H82" s="170"/>
    </row>
    <row r="83" spans="1:8" s="5" customFormat="1" ht="15">
      <c r="A83" s="206"/>
      <c r="B83" s="206" t="s">
        <v>596</v>
      </c>
      <c r="C83" s="170">
        <f aca="true" t="shared" si="28" ref="C83:C84">SUM(D83:H83)</f>
        <v>41.52</v>
      </c>
      <c r="D83" s="170"/>
      <c r="E83" s="170"/>
      <c r="F83" s="170">
        <f aca="true" t="shared" si="29" ref="F83">F82*103.8%</f>
        <v>41.52</v>
      </c>
      <c r="G83" s="170"/>
      <c r="H83" s="170"/>
    </row>
    <row r="84" spans="1:8" s="5" customFormat="1" ht="15">
      <c r="A84" s="206"/>
      <c r="B84" s="206" t="s">
        <v>675</v>
      </c>
      <c r="C84" s="170">
        <f t="shared" si="28"/>
        <v>43.014720000000004</v>
      </c>
      <c r="D84" s="170"/>
      <c r="E84" s="170"/>
      <c r="F84" s="170">
        <f aca="true" t="shared" si="30" ref="F84">F83*103.6%</f>
        <v>43.014720000000004</v>
      </c>
      <c r="G84" s="170"/>
      <c r="H84" s="170"/>
    </row>
    <row r="85" spans="1:8" s="5" customFormat="1" ht="37.5" customHeight="1">
      <c r="A85" s="11" t="s">
        <v>816</v>
      </c>
      <c r="B85" s="11" t="s">
        <v>97</v>
      </c>
      <c r="C85" s="174">
        <f>SUM(D85:H85)</f>
        <v>190</v>
      </c>
      <c r="D85" s="174">
        <f>SUM(D86:D88)</f>
        <v>0</v>
      </c>
      <c r="E85" s="174">
        <f>SUM(E86:E88)</f>
        <v>0</v>
      </c>
      <c r="F85" s="174">
        <f>SUM(F86:F88)</f>
        <v>190</v>
      </c>
      <c r="G85" s="174">
        <f>SUM(G86:G88)</f>
        <v>0</v>
      </c>
      <c r="H85" s="174">
        <f>SUM(H86:H88)</f>
        <v>0</v>
      </c>
    </row>
    <row r="86" spans="1:8" s="5" customFormat="1" ht="15">
      <c r="A86" s="215"/>
      <c r="B86" s="215" t="s">
        <v>595</v>
      </c>
      <c r="C86" s="170">
        <f>SUM(D86:H86)</f>
        <v>64</v>
      </c>
      <c r="D86" s="170">
        <f>D90+D94+D98+D102</f>
        <v>0</v>
      </c>
      <c r="E86" s="170">
        <f aca="true" t="shared" si="31" ref="E86:H86">E90+E94+E98+E102</f>
        <v>0</v>
      </c>
      <c r="F86" s="170">
        <f t="shared" si="31"/>
        <v>64</v>
      </c>
      <c r="G86" s="170">
        <f t="shared" si="31"/>
        <v>0</v>
      </c>
      <c r="H86" s="170">
        <f t="shared" si="31"/>
        <v>0</v>
      </c>
    </row>
    <row r="87" spans="1:8" s="5" customFormat="1" ht="15">
      <c r="A87" s="215"/>
      <c r="B87" s="215" t="s">
        <v>596</v>
      </c>
      <c r="C87" s="170">
        <f aca="true" t="shared" si="32" ref="C87:C88">SUM(D87:H87)</f>
        <v>62</v>
      </c>
      <c r="D87" s="170">
        <f aca="true" t="shared" si="33" ref="D87:H88">D91+D95+D99+D103</f>
        <v>0</v>
      </c>
      <c r="E87" s="170">
        <f t="shared" si="33"/>
        <v>0</v>
      </c>
      <c r="F87" s="170">
        <f t="shared" si="33"/>
        <v>62</v>
      </c>
      <c r="G87" s="170">
        <f t="shared" si="33"/>
        <v>0</v>
      </c>
      <c r="H87" s="170">
        <f t="shared" si="33"/>
        <v>0</v>
      </c>
    </row>
    <row r="88" spans="1:8" s="5" customFormat="1" ht="15">
      <c r="A88" s="215"/>
      <c r="B88" s="215" t="s">
        <v>675</v>
      </c>
      <c r="C88" s="170">
        <f t="shared" si="32"/>
        <v>64</v>
      </c>
      <c r="D88" s="170">
        <f t="shared" si="33"/>
        <v>0</v>
      </c>
      <c r="E88" s="170">
        <f t="shared" si="33"/>
        <v>0</v>
      </c>
      <c r="F88" s="170">
        <f t="shared" si="33"/>
        <v>64</v>
      </c>
      <c r="G88" s="170">
        <f t="shared" si="33"/>
        <v>0</v>
      </c>
      <c r="H88" s="170">
        <f t="shared" si="33"/>
        <v>0</v>
      </c>
    </row>
    <row r="89" spans="1:8" s="5" customFormat="1" ht="15">
      <c r="A89" s="215"/>
      <c r="B89" s="18" t="s">
        <v>98</v>
      </c>
      <c r="C89" s="170">
        <f aca="true" t="shared" si="34" ref="C89:C104">SUM(D89:H89)</f>
        <v>30</v>
      </c>
      <c r="D89" s="170"/>
      <c r="E89" s="170"/>
      <c r="F89" s="170">
        <v>30</v>
      </c>
      <c r="G89" s="170"/>
      <c r="H89" s="170"/>
    </row>
    <row r="90" spans="1:8" s="5" customFormat="1" ht="15">
      <c r="A90" s="215" t="s">
        <v>817</v>
      </c>
      <c r="B90" s="215" t="s">
        <v>595</v>
      </c>
      <c r="C90" s="170">
        <f t="shared" si="34"/>
        <v>10</v>
      </c>
      <c r="D90" s="170"/>
      <c r="E90" s="170"/>
      <c r="F90" s="170">
        <v>10</v>
      </c>
      <c r="G90" s="170"/>
      <c r="H90" s="170"/>
    </row>
    <row r="91" spans="1:8" s="5" customFormat="1" ht="15">
      <c r="A91" s="215"/>
      <c r="B91" s="215" t="s">
        <v>596</v>
      </c>
      <c r="C91" s="170">
        <f t="shared" si="34"/>
        <v>10</v>
      </c>
      <c r="D91" s="170"/>
      <c r="E91" s="170"/>
      <c r="F91" s="170">
        <v>10</v>
      </c>
      <c r="G91" s="170"/>
      <c r="H91" s="170"/>
    </row>
    <row r="92" spans="1:8" s="5" customFormat="1" ht="15">
      <c r="A92" s="215"/>
      <c r="B92" s="215" t="s">
        <v>675</v>
      </c>
      <c r="C92" s="170">
        <f t="shared" si="34"/>
        <v>10</v>
      </c>
      <c r="D92" s="170"/>
      <c r="E92" s="170"/>
      <c r="F92" s="170">
        <v>10</v>
      </c>
      <c r="G92" s="170"/>
      <c r="H92" s="170"/>
    </row>
    <row r="93" spans="1:8" s="5" customFormat="1" ht="15">
      <c r="A93" s="215" t="s">
        <v>818</v>
      </c>
      <c r="B93" s="19" t="s">
        <v>101</v>
      </c>
      <c r="C93" s="170">
        <f t="shared" si="34"/>
        <v>150</v>
      </c>
      <c r="D93" s="170"/>
      <c r="E93" s="170"/>
      <c r="F93" s="170">
        <v>150</v>
      </c>
      <c r="G93" s="170"/>
      <c r="H93" s="170"/>
    </row>
    <row r="94" spans="1:8" s="5" customFormat="1" ht="15">
      <c r="A94" s="215"/>
      <c r="B94" s="215" t="s">
        <v>595</v>
      </c>
      <c r="C94" s="170">
        <f t="shared" si="34"/>
        <v>50</v>
      </c>
      <c r="D94" s="170"/>
      <c r="E94" s="170"/>
      <c r="F94" s="170">
        <v>50</v>
      </c>
      <c r="G94" s="170"/>
      <c r="H94" s="170"/>
    </row>
    <row r="95" spans="1:8" s="5" customFormat="1" ht="15">
      <c r="A95" s="215"/>
      <c r="B95" s="215" t="s">
        <v>596</v>
      </c>
      <c r="C95" s="170">
        <f t="shared" si="34"/>
        <v>50</v>
      </c>
      <c r="D95" s="170"/>
      <c r="E95" s="170"/>
      <c r="F95" s="170">
        <v>50</v>
      </c>
      <c r="G95" s="170"/>
      <c r="H95" s="170"/>
    </row>
    <row r="96" spans="1:8" s="5" customFormat="1" ht="15">
      <c r="A96" s="215"/>
      <c r="B96" s="215" t="s">
        <v>675</v>
      </c>
      <c r="C96" s="170">
        <f t="shared" si="34"/>
        <v>50</v>
      </c>
      <c r="D96" s="170"/>
      <c r="E96" s="170"/>
      <c r="F96" s="170">
        <v>50</v>
      </c>
      <c r="G96" s="170"/>
      <c r="H96" s="170"/>
    </row>
    <row r="97" spans="1:8" s="5" customFormat="1" ht="15">
      <c r="A97" s="215" t="s">
        <v>819</v>
      </c>
      <c r="B97" s="18" t="s">
        <v>107</v>
      </c>
      <c r="C97" s="170">
        <f t="shared" si="34"/>
        <v>6</v>
      </c>
      <c r="D97" s="170"/>
      <c r="E97" s="170"/>
      <c r="F97" s="170">
        <v>6</v>
      </c>
      <c r="G97" s="170"/>
      <c r="H97" s="170"/>
    </row>
    <row r="98" spans="1:8" s="5" customFormat="1" ht="15">
      <c r="A98" s="215"/>
      <c r="B98" s="215" t="s">
        <v>595</v>
      </c>
      <c r="C98" s="170">
        <f t="shared" si="34"/>
        <v>2</v>
      </c>
      <c r="D98" s="170"/>
      <c r="E98" s="170"/>
      <c r="F98" s="170">
        <v>2</v>
      </c>
      <c r="G98" s="170"/>
      <c r="H98" s="170"/>
    </row>
    <row r="99" spans="1:8" s="5" customFormat="1" ht="15">
      <c r="A99" s="215"/>
      <c r="B99" s="215" t="s">
        <v>596</v>
      </c>
      <c r="C99" s="170">
        <f t="shared" si="34"/>
        <v>2</v>
      </c>
      <c r="D99" s="170"/>
      <c r="E99" s="170"/>
      <c r="F99" s="170">
        <v>2</v>
      </c>
      <c r="G99" s="170"/>
      <c r="H99" s="170"/>
    </row>
    <row r="100" spans="1:8" s="5" customFormat="1" ht="15">
      <c r="A100" s="215"/>
      <c r="B100" s="215" t="s">
        <v>675</v>
      </c>
      <c r="C100" s="170">
        <f t="shared" si="34"/>
        <v>2</v>
      </c>
      <c r="D100" s="170"/>
      <c r="E100" s="170"/>
      <c r="F100" s="170">
        <v>2</v>
      </c>
      <c r="G100" s="170"/>
      <c r="H100" s="170"/>
    </row>
    <row r="101" spans="1:8" s="5" customFormat="1" ht="15">
      <c r="A101" s="215" t="s">
        <v>820</v>
      </c>
      <c r="B101" s="18" t="s">
        <v>109</v>
      </c>
      <c r="C101" s="170">
        <f t="shared" si="34"/>
        <v>4</v>
      </c>
      <c r="D101" s="170"/>
      <c r="E101" s="170"/>
      <c r="F101" s="170">
        <v>4</v>
      </c>
      <c r="G101" s="170"/>
      <c r="H101" s="170"/>
    </row>
    <row r="102" spans="1:8" s="5" customFormat="1" ht="15">
      <c r="A102" s="215"/>
      <c r="B102" s="215" t="s">
        <v>595</v>
      </c>
      <c r="C102" s="170">
        <f t="shared" si="34"/>
        <v>2</v>
      </c>
      <c r="D102" s="170"/>
      <c r="E102" s="170"/>
      <c r="F102" s="170">
        <v>2</v>
      </c>
      <c r="G102" s="170"/>
      <c r="H102" s="170"/>
    </row>
    <row r="103" spans="1:8" s="5" customFormat="1" ht="15">
      <c r="A103" s="215"/>
      <c r="B103" s="215" t="s">
        <v>596</v>
      </c>
      <c r="C103" s="170">
        <f t="shared" si="34"/>
        <v>0</v>
      </c>
      <c r="D103" s="170"/>
      <c r="E103" s="170"/>
      <c r="F103" s="170"/>
      <c r="G103" s="170"/>
      <c r="H103" s="170"/>
    </row>
    <row r="104" spans="1:8" s="5" customFormat="1" ht="15">
      <c r="A104" s="215"/>
      <c r="B104" s="215" t="s">
        <v>675</v>
      </c>
      <c r="C104" s="170">
        <f t="shared" si="34"/>
        <v>2</v>
      </c>
      <c r="D104" s="170"/>
      <c r="E104" s="170"/>
      <c r="F104" s="170">
        <v>2</v>
      </c>
      <c r="G104" s="170"/>
      <c r="H104" s="170"/>
    </row>
    <row r="105" spans="1:8" s="5" customFormat="1" ht="37.5" customHeight="1">
      <c r="A105" s="11" t="s">
        <v>956</v>
      </c>
      <c r="B105" s="11" t="s">
        <v>789</v>
      </c>
      <c r="C105" s="174">
        <f>SUM(D105:H105)</f>
        <v>93.40104</v>
      </c>
      <c r="D105" s="174">
        <f>SUM(D106:D108)</f>
        <v>0</v>
      </c>
      <c r="E105" s="174">
        <f>SUM(E106:E108)</f>
        <v>0</v>
      </c>
      <c r="F105" s="174">
        <f>SUM(F106:F108)</f>
        <v>93.40104</v>
      </c>
      <c r="G105" s="174">
        <f>SUM(G106:G108)</f>
        <v>0</v>
      </c>
      <c r="H105" s="174">
        <f>SUM(H106:H108)</f>
        <v>0</v>
      </c>
    </row>
    <row r="106" spans="1:8" s="5" customFormat="1" ht="15">
      <c r="A106" s="206"/>
      <c r="B106" s="206" t="s">
        <v>595</v>
      </c>
      <c r="C106" s="170">
        <f>SUM(D106:H106)</f>
        <v>30</v>
      </c>
      <c r="D106" s="170"/>
      <c r="E106" s="170"/>
      <c r="F106" s="182">
        <f>F110+F114+F118+F122+F126</f>
        <v>30</v>
      </c>
      <c r="G106" s="170"/>
      <c r="H106" s="170"/>
    </row>
    <row r="107" spans="1:8" s="5" customFormat="1" ht="15">
      <c r="A107" s="206"/>
      <c r="B107" s="206" t="s">
        <v>596</v>
      </c>
      <c r="C107" s="170">
        <f aca="true" t="shared" si="35" ref="C107:C108">SUM(D107:H107)</f>
        <v>31.14</v>
      </c>
      <c r="D107" s="170"/>
      <c r="E107" s="170"/>
      <c r="F107" s="182">
        <f aca="true" t="shared" si="36" ref="F107:F108">F111+F115+F119+F123+F127</f>
        <v>31.14</v>
      </c>
      <c r="G107" s="170"/>
      <c r="H107" s="170"/>
    </row>
    <row r="108" spans="1:8" s="5" customFormat="1" ht="15">
      <c r="A108" s="206"/>
      <c r="B108" s="206" t="s">
        <v>675</v>
      </c>
      <c r="C108" s="170">
        <f t="shared" si="35"/>
        <v>32.26104</v>
      </c>
      <c r="D108" s="170"/>
      <c r="E108" s="170"/>
      <c r="F108" s="182">
        <f t="shared" si="36"/>
        <v>32.26104</v>
      </c>
      <c r="G108" s="170"/>
      <c r="H108" s="170"/>
    </row>
    <row r="109" spans="1:8" s="5" customFormat="1" ht="15">
      <c r="A109" s="206" t="s">
        <v>957</v>
      </c>
      <c r="B109" s="206" t="s">
        <v>62</v>
      </c>
      <c r="C109" s="170">
        <f>SUM(D109:H109)</f>
        <v>15.566840000000003</v>
      </c>
      <c r="D109" s="170">
        <f>SUM(D110:D112)</f>
        <v>0</v>
      </c>
      <c r="E109" s="170">
        <f>SUM(E110:E112)</f>
        <v>0</v>
      </c>
      <c r="F109" s="176">
        <f>SUM(F110:F112)</f>
        <v>15.566840000000003</v>
      </c>
      <c r="G109" s="170">
        <f>SUM(G110:G112)</f>
        <v>0</v>
      </c>
      <c r="H109" s="170">
        <f>SUM(H110:H112)</f>
        <v>0</v>
      </c>
    </row>
    <row r="110" spans="1:8" s="5" customFormat="1" ht="15">
      <c r="A110" s="206"/>
      <c r="B110" s="206" t="s">
        <v>595</v>
      </c>
      <c r="C110" s="170">
        <f t="shared" si="23"/>
        <v>5</v>
      </c>
      <c r="D110" s="170"/>
      <c r="E110" s="170"/>
      <c r="F110" s="176">
        <v>5</v>
      </c>
      <c r="G110" s="170"/>
      <c r="H110" s="170"/>
    </row>
    <row r="111" spans="1:8" s="5" customFormat="1" ht="15">
      <c r="A111" s="206"/>
      <c r="B111" s="206" t="s">
        <v>596</v>
      </c>
      <c r="C111" s="170">
        <f t="shared" si="23"/>
        <v>5.19</v>
      </c>
      <c r="D111" s="170"/>
      <c r="E111" s="170"/>
      <c r="F111" s="170">
        <f aca="true" t="shared" si="37" ref="F111">F110*103.8%</f>
        <v>5.19</v>
      </c>
      <c r="G111" s="170"/>
      <c r="H111" s="170"/>
    </row>
    <row r="112" spans="1:8" s="5" customFormat="1" ht="15">
      <c r="A112" s="206"/>
      <c r="B112" s="206" t="s">
        <v>675</v>
      </c>
      <c r="C112" s="170">
        <f t="shared" si="23"/>
        <v>5.3768400000000005</v>
      </c>
      <c r="D112" s="170"/>
      <c r="E112" s="170"/>
      <c r="F112" s="170">
        <f aca="true" t="shared" si="38" ref="F112">F111*103.6%</f>
        <v>5.3768400000000005</v>
      </c>
      <c r="G112" s="170"/>
      <c r="H112" s="170"/>
    </row>
    <row r="113" spans="1:8" s="5" customFormat="1" ht="15">
      <c r="A113" s="206" t="s">
        <v>959</v>
      </c>
      <c r="B113" s="206" t="s">
        <v>64</v>
      </c>
      <c r="C113" s="170">
        <f>SUM(D113:H113)</f>
        <v>15.566840000000003</v>
      </c>
      <c r="D113" s="170">
        <f>SUM(D114:D116)</f>
        <v>0</v>
      </c>
      <c r="E113" s="170">
        <f>SUM(E114:E116)</f>
        <v>0</v>
      </c>
      <c r="F113" s="176">
        <f>SUM(F114:F116)</f>
        <v>15.566840000000003</v>
      </c>
      <c r="G113" s="170">
        <f>SUM(G114:G116)</f>
        <v>0</v>
      </c>
      <c r="H113" s="170">
        <f>SUM(H114:H116)</f>
        <v>0</v>
      </c>
    </row>
    <row r="114" spans="1:8" s="5" customFormat="1" ht="15">
      <c r="A114" s="206"/>
      <c r="B114" s="206" t="s">
        <v>595</v>
      </c>
      <c r="C114" s="170">
        <f t="shared" si="23"/>
        <v>5</v>
      </c>
      <c r="D114" s="170"/>
      <c r="E114" s="170"/>
      <c r="F114" s="176">
        <v>5</v>
      </c>
      <c r="G114" s="170"/>
      <c r="H114" s="170"/>
    </row>
    <row r="115" spans="1:8" s="5" customFormat="1" ht="15">
      <c r="A115" s="206"/>
      <c r="B115" s="206" t="s">
        <v>596</v>
      </c>
      <c r="C115" s="170">
        <f t="shared" si="23"/>
        <v>5.19</v>
      </c>
      <c r="D115" s="170"/>
      <c r="E115" s="170"/>
      <c r="F115" s="170">
        <f aca="true" t="shared" si="39" ref="F115">F114*103.8%</f>
        <v>5.19</v>
      </c>
      <c r="G115" s="170"/>
      <c r="H115" s="170"/>
    </row>
    <row r="116" spans="1:8" s="5" customFormat="1" ht="15">
      <c r="A116" s="206"/>
      <c r="B116" s="206" t="s">
        <v>675</v>
      </c>
      <c r="C116" s="170">
        <f t="shared" si="23"/>
        <v>5.3768400000000005</v>
      </c>
      <c r="D116" s="170"/>
      <c r="E116" s="170"/>
      <c r="F116" s="170">
        <f aca="true" t="shared" si="40" ref="F116">F115*103.6%</f>
        <v>5.3768400000000005</v>
      </c>
      <c r="G116" s="170"/>
      <c r="H116" s="170"/>
    </row>
    <row r="117" spans="1:8" s="5" customFormat="1" ht="15">
      <c r="A117" s="206" t="s">
        <v>960</v>
      </c>
      <c r="B117" s="206" t="s">
        <v>66</v>
      </c>
      <c r="C117" s="170">
        <f>SUM(D117:H117)</f>
        <v>15.566840000000003</v>
      </c>
      <c r="D117" s="170">
        <f>SUM(D118:D120)</f>
        <v>0</v>
      </c>
      <c r="E117" s="170">
        <f>SUM(E118:E120)</f>
        <v>0</v>
      </c>
      <c r="F117" s="176">
        <f>SUM(F118:F120)</f>
        <v>15.566840000000003</v>
      </c>
      <c r="G117" s="170">
        <f>SUM(G118:G120)</f>
        <v>0</v>
      </c>
      <c r="H117" s="170">
        <f>SUM(H118:H120)</f>
        <v>0</v>
      </c>
    </row>
    <row r="118" spans="1:8" s="5" customFormat="1" ht="15">
      <c r="A118" s="206"/>
      <c r="B118" s="206" t="s">
        <v>595</v>
      </c>
      <c r="C118" s="170">
        <f t="shared" si="23"/>
        <v>5</v>
      </c>
      <c r="D118" s="170"/>
      <c r="E118" s="170"/>
      <c r="F118" s="176">
        <v>5</v>
      </c>
      <c r="G118" s="170"/>
      <c r="H118" s="170"/>
    </row>
    <row r="119" spans="1:8" s="5" customFormat="1" ht="15">
      <c r="A119" s="206"/>
      <c r="B119" s="206" t="s">
        <v>596</v>
      </c>
      <c r="C119" s="170">
        <f t="shared" si="23"/>
        <v>5.19</v>
      </c>
      <c r="D119" s="170"/>
      <c r="E119" s="170"/>
      <c r="F119" s="170">
        <f aca="true" t="shared" si="41" ref="F119">F118*103.8%</f>
        <v>5.19</v>
      </c>
      <c r="G119" s="170"/>
      <c r="H119" s="170"/>
    </row>
    <row r="120" spans="1:8" s="5" customFormat="1" ht="15">
      <c r="A120" s="206"/>
      <c r="B120" s="206" t="s">
        <v>675</v>
      </c>
      <c r="C120" s="170">
        <f t="shared" si="23"/>
        <v>5.3768400000000005</v>
      </c>
      <c r="D120" s="170"/>
      <c r="E120" s="170"/>
      <c r="F120" s="170">
        <f aca="true" t="shared" si="42" ref="F120">F119*103.6%</f>
        <v>5.3768400000000005</v>
      </c>
      <c r="G120" s="170"/>
      <c r="H120" s="170"/>
    </row>
    <row r="121" spans="1:8" s="5" customFormat="1" ht="15">
      <c r="A121" s="206" t="s">
        <v>961</v>
      </c>
      <c r="B121" s="206" t="s">
        <v>68</v>
      </c>
      <c r="C121" s="170">
        <f>SUM(D121:H121)</f>
        <v>15.566840000000003</v>
      </c>
      <c r="D121" s="170">
        <f>SUM(D122:D124)</f>
        <v>0</v>
      </c>
      <c r="E121" s="170">
        <f>SUM(E122:E124)</f>
        <v>0</v>
      </c>
      <c r="F121" s="176">
        <f>SUM(F122:F124)</f>
        <v>15.566840000000003</v>
      </c>
      <c r="G121" s="170">
        <f>SUM(G122:G124)</f>
        <v>0</v>
      </c>
      <c r="H121" s="170">
        <f>SUM(H122:H124)</f>
        <v>0</v>
      </c>
    </row>
    <row r="122" spans="1:8" s="5" customFormat="1" ht="15">
      <c r="A122" s="206"/>
      <c r="B122" s="206" t="s">
        <v>595</v>
      </c>
      <c r="C122" s="170">
        <f t="shared" si="23"/>
        <v>5</v>
      </c>
      <c r="D122" s="170"/>
      <c r="E122" s="170"/>
      <c r="F122" s="176">
        <v>5</v>
      </c>
      <c r="G122" s="170"/>
      <c r="H122" s="170"/>
    </row>
    <row r="123" spans="1:8" s="5" customFormat="1" ht="15">
      <c r="A123" s="206"/>
      <c r="B123" s="206" t="s">
        <v>596</v>
      </c>
      <c r="C123" s="170">
        <f t="shared" si="23"/>
        <v>5.19</v>
      </c>
      <c r="D123" s="170"/>
      <c r="E123" s="170"/>
      <c r="F123" s="170">
        <f aca="true" t="shared" si="43" ref="F123">F122*103.8%</f>
        <v>5.19</v>
      </c>
      <c r="G123" s="170"/>
      <c r="H123" s="170"/>
    </row>
    <row r="124" spans="1:8" s="5" customFormat="1" ht="15">
      <c r="A124" s="206"/>
      <c r="B124" s="206" t="s">
        <v>675</v>
      </c>
      <c r="C124" s="170">
        <f t="shared" si="23"/>
        <v>5.3768400000000005</v>
      </c>
      <c r="D124" s="170"/>
      <c r="E124" s="170"/>
      <c r="F124" s="170">
        <f aca="true" t="shared" si="44" ref="F124">F123*103.6%</f>
        <v>5.3768400000000005</v>
      </c>
      <c r="G124" s="170"/>
      <c r="H124" s="170"/>
    </row>
    <row r="125" spans="1:8" s="5" customFormat="1" ht="15">
      <c r="A125" s="206" t="s">
        <v>958</v>
      </c>
      <c r="B125" s="17" t="s">
        <v>70</v>
      </c>
      <c r="C125" s="170">
        <f>SUM(D125:H125)</f>
        <v>31.133680000000005</v>
      </c>
      <c r="D125" s="170">
        <f>SUM(D126:D128)</f>
        <v>0</v>
      </c>
      <c r="E125" s="170">
        <f>SUM(E126:E128)</f>
        <v>0</v>
      </c>
      <c r="F125" s="176">
        <f>SUM(F126:F128)</f>
        <v>31.133680000000005</v>
      </c>
      <c r="G125" s="170">
        <f>SUM(G126:G128)</f>
        <v>0</v>
      </c>
      <c r="H125" s="170">
        <f>SUM(H126:H128)</f>
        <v>0</v>
      </c>
    </row>
    <row r="126" spans="1:8" s="5" customFormat="1" ht="15">
      <c r="A126" s="206"/>
      <c r="B126" s="206" t="s">
        <v>595</v>
      </c>
      <c r="C126" s="170">
        <f>SUM(D126:H126)</f>
        <v>10</v>
      </c>
      <c r="D126" s="170"/>
      <c r="E126" s="170"/>
      <c r="F126" s="176">
        <v>10</v>
      </c>
      <c r="G126" s="170"/>
      <c r="H126" s="170"/>
    </row>
    <row r="127" spans="1:8" s="5" customFormat="1" ht="15">
      <c r="A127" s="206"/>
      <c r="B127" s="206" t="s">
        <v>596</v>
      </c>
      <c r="C127" s="170">
        <f>SUM(D127:H127)</f>
        <v>10.38</v>
      </c>
      <c r="D127" s="170"/>
      <c r="E127" s="170"/>
      <c r="F127" s="170">
        <f aca="true" t="shared" si="45" ref="F127">F126*103.8%</f>
        <v>10.38</v>
      </c>
      <c r="G127" s="170"/>
      <c r="H127" s="170"/>
    </row>
    <row r="128" spans="1:8" s="5" customFormat="1" ht="15">
      <c r="A128" s="206"/>
      <c r="B128" s="206" t="s">
        <v>675</v>
      </c>
      <c r="C128" s="170">
        <f>SUM(D128:H128)</f>
        <v>10.753680000000001</v>
      </c>
      <c r="D128" s="170"/>
      <c r="E128" s="170"/>
      <c r="F128" s="170">
        <f aca="true" t="shared" si="46" ref="F128">F127*103.6%</f>
        <v>10.753680000000001</v>
      </c>
      <c r="G128" s="170"/>
      <c r="H128" s="170"/>
    </row>
    <row r="129" spans="1:8" s="5" customFormat="1" ht="38.25">
      <c r="A129" s="10" t="s">
        <v>709</v>
      </c>
      <c r="B129" s="10" t="s">
        <v>790</v>
      </c>
      <c r="C129" s="173">
        <f aca="true" t="shared" si="47" ref="C129:C171">SUM(D129:H129)</f>
        <v>510.8</v>
      </c>
      <c r="D129" s="173">
        <f>D130</f>
        <v>0</v>
      </c>
      <c r="E129" s="173">
        <f aca="true" t="shared" si="48" ref="E129:H129">E130</f>
        <v>0</v>
      </c>
      <c r="F129" s="173">
        <f t="shared" si="48"/>
        <v>510.8</v>
      </c>
      <c r="G129" s="173">
        <f t="shared" si="48"/>
        <v>0</v>
      </c>
      <c r="H129" s="173">
        <f t="shared" si="48"/>
        <v>0</v>
      </c>
    </row>
    <row r="130" spans="1:8" s="5" customFormat="1" ht="38.25">
      <c r="A130" s="11" t="s">
        <v>821</v>
      </c>
      <c r="B130" s="11" t="s">
        <v>89</v>
      </c>
      <c r="C130" s="174">
        <f>SUM(D130:H130)</f>
        <v>510.8</v>
      </c>
      <c r="D130" s="174">
        <f>SUM(D131:D133)</f>
        <v>0</v>
      </c>
      <c r="E130" s="174">
        <f>SUM(E131:E133)</f>
        <v>0</v>
      </c>
      <c r="F130" s="174">
        <f>SUM(F131:F133)</f>
        <v>510.8</v>
      </c>
      <c r="G130" s="174">
        <f>SUM(G131:G133)</f>
        <v>0</v>
      </c>
      <c r="H130" s="174">
        <f>SUM(H131:H133)</f>
        <v>0</v>
      </c>
    </row>
    <row r="131" spans="1:8" s="5" customFormat="1" ht="15">
      <c r="A131" s="206"/>
      <c r="B131" s="206" t="s">
        <v>595</v>
      </c>
      <c r="C131" s="170">
        <f>SUM(D131:H131)</f>
        <v>164.6</v>
      </c>
      <c r="D131" s="170"/>
      <c r="E131" s="170"/>
      <c r="F131" s="182">
        <v>164.6</v>
      </c>
      <c r="G131" s="170"/>
      <c r="H131" s="170"/>
    </row>
    <row r="132" spans="1:8" s="5" customFormat="1" ht="15">
      <c r="A132" s="206"/>
      <c r="B132" s="206" t="s">
        <v>596</v>
      </c>
      <c r="C132" s="170">
        <f aca="true" t="shared" si="49" ref="C132:C133">SUM(D132:H132)</f>
        <v>170</v>
      </c>
      <c r="D132" s="170"/>
      <c r="E132" s="170"/>
      <c r="F132" s="182">
        <v>170</v>
      </c>
      <c r="G132" s="170"/>
      <c r="H132" s="170"/>
    </row>
    <row r="133" spans="1:8" s="5" customFormat="1" ht="15">
      <c r="A133" s="206"/>
      <c r="B133" s="206" t="s">
        <v>675</v>
      </c>
      <c r="C133" s="170">
        <f t="shared" si="49"/>
        <v>176.2</v>
      </c>
      <c r="D133" s="170"/>
      <c r="E133" s="170"/>
      <c r="F133" s="182">
        <v>176.2</v>
      </c>
      <c r="G133" s="170"/>
      <c r="H133" s="170"/>
    </row>
    <row r="134" spans="1:8" s="5" customFormat="1" ht="25.5">
      <c r="A134" s="10" t="s">
        <v>710</v>
      </c>
      <c r="B134" s="10" t="s">
        <v>791</v>
      </c>
      <c r="C134" s="173">
        <f t="shared" si="47"/>
        <v>57272.59972800001</v>
      </c>
      <c r="D134" s="173">
        <f>D135+D139</f>
        <v>0</v>
      </c>
      <c r="E134" s="173">
        <f aca="true" t="shared" si="50" ref="E134:H134">E135+E139</f>
        <v>0</v>
      </c>
      <c r="F134" s="173">
        <f t="shared" si="50"/>
        <v>57272.59972800001</v>
      </c>
      <c r="G134" s="173">
        <f t="shared" si="50"/>
        <v>0</v>
      </c>
      <c r="H134" s="173">
        <f t="shared" si="50"/>
        <v>0</v>
      </c>
    </row>
    <row r="135" spans="1:8" s="5" customFormat="1" ht="25.5">
      <c r="A135" s="11" t="s">
        <v>822</v>
      </c>
      <c r="B135" s="11" t="s">
        <v>148</v>
      </c>
      <c r="C135" s="174">
        <f>SUM(D135:H135)</f>
        <v>55922.93868960001</v>
      </c>
      <c r="D135" s="174">
        <f>SUM(D136:D138)</f>
        <v>0</v>
      </c>
      <c r="E135" s="174">
        <f>SUM(E136:E138)</f>
        <v>0</v>
      </c>
      <c r="F135" s="174">
        <f>SUM(F136:F138)</f>
        <v>55922.93868960001</v>
      </c>
      <c r="G135" s="174">
        <f>SUM(G136:G138)</f>
        <v>0</v>
      </c>
      <c r="H135" s="174">
        <f>SUM(H136:H138)</f>
        <v>0</v>
      </c>
    </row>
    <row r="136" spans="1:8" s="5" customFormat="1" ht="15">
      <c r="A136" s="206"/>
      <c r="B136" s="206" t="s">
        <v>595</v>
      </c>
      <c r="C136" s="170">
        <f t="shared" si="47"/>
        <v>17962.2</v>
      </c>
      <c r="D136" s="170"/>
      <c r="E136" s="170"/>
      <c r="F136" s="176">
        <v>17962.2</v>
      </c>
      <c r="G136" s="176"/>
      <c r="H136" s="170"/>
    </row>
    <row r="137" spans="1:8" s="5" customFormat="1" ht="15">
      <c r="A137" s="206"/>
      <c r="B137" s="206" t="s">
        <v>596</v>
      </c>
      <c r="C137" s="170">
        <f t="shared" si="47"/>
        <v>18644.763600000002</v>
      </c>
      <c r="D137" s="170"/>
      <c r="E137" s="170"/>
      <c r="F137" s="170">
        <f aca="true" t="shared" si="51" ref="F137">F136*103.8%</f>
        <v>18644.763600000002</v>
      </c>
      <c r="G137" s="176"/>
      <c r="H137" s="170"/>
    </row>
    <row r="138" spans="1:8" s="5" customFormat="1" ht="15">
      <c r="A138" s="206"/>
      <c r="B138" s="206" t="s">
        <v>675</v>
      </c>
      <c r="C138" s="170">
        <f t="shared" si="47"/>
        <v>19315.975089600004</v>
      </c>
      <c r="D138" s="170"/>
      <c r="E138" s="170"/>
      <c r="F138" s="170">
        <f aca="true" t="shared" si="52" ref="F138">F137*103.6%</f>
        <v>19315.975089600004</v>
      </c>
      <c r="G138" s="176"/>
      <c r="H138" s="170"/>
    </row>
    <row r="139" spans="1:8" s="5" customFormat="1" ht="25.5">
      <c r="A139" s="11" t="s">
        <v>823</v>
      </c>
      <c r="B139" s="11" t="s">
        <v>150</v>
      </c>
      <c r="C139" s="174">
        <f>SUM(D139:H139)</f>
        <v>1349.6610384</v>
      </c>
      <c r="D139" s="174">
        <f>SUM(D140:D142)</f>
        <v>0</v>
      </c>
      <c r="E139" s="174">
        <f>SUM(E140:E142)</f>
        <v>0</v>
      </c>
      <c r="F139" s="174">
        <f>SUM(F140:F142)</f>
        <v>1349.6610384</v>
      </c>
      <c r="G139" s="174">
        <f>SUM(G140:G142)</f>
        <v>0</v>
      </c>
      <c r="H139" s="174">
        <f>SUM(H140:H142)</f>
        <v>0</v>
      </c>
    </row>
    <row r="140" spans="1:8" s="5" customFormat="1" ht="15">
      <c r="A140" s="206"/>
      <c r="B140" s="206" t="s">
        <v>595</v>
      </c>
      <c r="C140" s="170">
        <f t="shared" si="47"/>
        <v>426.24</v>
      </c>
      <c r="D140" s="176">
        <f>D144+D148+D152+D156+D160+D164+D168</f>
        <v>0</v>
      </c>
      <c r="E140" s="176">
        <f aca="true" t="shared" si="53" ref="E140:H140">E144+E148+E152+E156+E160+E164+E168</f>
        <v>0</v>
      </c>
      <c r="F140" s="176">
        <f t="shared" si="53"/>
        <v>426.24</v>
      </c>
      <c r="G140" s="176">
        <f t="shared" si="53"/>
        <v>0</v>
      </c>
      <c r="H140" s="176">
        <f t="shared" si="53"/>
        <v>0</v>
      </c>
    </row>
    <row r="141" spans="1:8" s="5" customFormat="1" ht="15">
      <c r="A141" s="206"/>
      <c r="B141" s="206" t="s">
        <v>596</v>
      </c>
      <c r="C141" s="170">
        <f t="shared" si="47"/>
        <v>457.46840000000003</v>
      </c>
      <c r="D141" s="176">
        <f aca="true" t="shared" si="54" ref="D141:H142">D145+D149+D153+D157+D161+D165+D169</f>
        <v>0</v>
      </c>
      <c r="E141" s="176">
        <f t="shared" si="54"/>
        <v>0</v>
      </c>
      <c r="F141" s="176">
        <f t="shared" si="54"/>
        <v>457.46840000000003</v>
      </c>
      <c r="G141" s="176">
        <f t="shared" si="54"/>
        <v>0</v>
      </c>
      <c r="H141" s="176">
        <f t="shared" si="54"/>
        <v>0</v>
      </c>
    </row>
    <row r="142" spans="1:8" s="5" customFormat="1" ht="15">
      <c r="A142" s="206"/>
      <c r="B142" s="206" t="s">
        <v>675</v>
      </c>
      <c r="C142" s="170">
        <f t="shared" si="47"/>
        <v>465.9526384</v>
      </c>
      <c r="D142" s="176">
        <f t="shared" si="54"/>
        <v>0</v>
      </c>
      <c r="E142" s="176">
        <f t="shared" si="54"/>
        <v>0</v>
      </c>
      <c r="F142" s="176">
        <f t="shared" si="54"/>
        <v>465.9526384</v>
      </c>
      <c r="G142" s="176">
        <f t="shared" si="54"/>
        <v>0</v>
      </c>
      <c r="H142" s="176">
        <f t="shared" si="54"/>
        <v>0</v>
      </c>
    </row>
    <row r="143" spans="1:8" s="5" customFormat="1" ht="25.5">
      <c r="A143" s="206" t="s">
        <v>824</v>
      </c>
      <c r="B143" s="224" t="s">
        <v>792</v>
      </c>
      <c r="C143" s="176">
        <f t="shared" si="47"/>
        <v>467.00520000000006</v>
      </c>
      <c r="D143" s="176">
        <f>SUM(D144:D146)</f>
        <v>0</v>
      </c>
      <c r="E143" s="176">
        <f>SUM(E144:E146)</f>
        <v>0</v>
      </c>
      <c r="F143" s="176">
        <f aca="true" t="shared" si="55" ref="F143:H143">SUM(F144:F146)</f>
        <v>467.00520000000006</v>
      </c>
      <c r="G143" s="176">
        <f t="shared" si="55"/>
        <v>0</v>
      </c>
      <c r="H143" s="185">
        <f t="shared" si="55"/>
        <v>0</v>
      </c>
    </row>
    <row r="144" spans="1:8" s="5" customFormat="1" ht="15">
      <c r="A144" s="206"/>
      <c r="B144" s="18" t="s">
        <v>595</v>
      </c>
      <c r="C144" s="176">
        <f t="shared" si="47"/>
        <v>150</v>
      </c>
      <c r="D144" s="176"/>
      <c r="E144" s="176"/>
      <c r="F144" s="176">
        <v>150</v>
      </c>
      <c r="G144" s="176"/>
      <c r="H144" s="176"/>
    </row>
    <row r="145" spans="1:8" s="5" customFormat="1" ht="15">
      <c r="A145" s="206"/>
      <c r="B145" s="18" t="s">
        <v>596</v>
      </c>
      <c r="C145" s="176">
        <f t="shared" si="47"/>
        <v>155.70000000000002</v>
      </c>
      <c r="D145" s="176"/>
      <c r="E145" s="176"/>
      <c r="F145" s="170">
        <f aca="true" t="shared" si="56" ref="F145">F144*103.8%</f>
        <v>155.70000000000002</v>
      </c>
      <c r="G145" s="176"/>
      <c r="H145" s="176"/>
    </row>
    <row r="146" spans="1:8" s="5" customFormat="1" ht="15">
      <c r="A146" s="206"/>
      <c r="B146" s="18" t="s">
        <v>675</v>
      </c>
      <c r="C146" s="176">
        <f t="shared" si="47"/>
        <v>161.3052</v>
      </c>
      <c r="D146" s="176"/>
      <c r="E146" s="176"/>
      <c r="F146" s="170">
        <f aca="true" t="shared" si="57" ref="F146">F145*103.6%</f>
        <v>161.3052</v>
      </c>
      <c r="G146" s="176"/>
      <c r="H146" s="176"/>
    </row>
    <row r="147" spans="1:8" s="5" customFormat="1" ht="15">
      <c r="A147" s="206" t="s">
        <v>825</v>
      </c>
      <c r="B147" s="21" t="s">
        <v>153</v>
      </c>
      <c r="C147" s="176">
        <f t="shared" si="47"/>
        <v>77.83420000000001</v>
      </c>
      <c r="D147" s="176">
        <f>SUM(D148:D150)</f>
        <v>0</v>
      </c>
      <c r="E147" s="176">
        <f>SUM(E148:E150)</f>
        <v>0</v>
      </c>
      <c r="F147" s="176">
        <f aca="true" t="shared" si="58" ref="F147:H147">SUM(F148:F150)</f>
        <v>77.83420000000001</v>
      </c>
      <c r="G147" s="176">
        <f t="shared" si="58"/>
        <v>0</v>
      </c>
      <c r="H147" s="185">
        <f t="shared" si="58"/>
        <v>0</v>
      </c>
    </row>
    <row r="148" spans="1:8" s="5" customFormat="1" ht="15">
      <c r="A148" s="206"/>
      <c r="B148" s="18" t="s">
        <v>595</v>
      </c>
      <c r="C148" s="176">
        <f t="shared" si="47"/>
        <v>25</v>
      </c>
      <c r="D148" s="176"/>
      <c r="E148" s="176"/>
      <c r="F148" s="176">
        <v>25</v>
      </c>
      <c r="G148" s="176"/>
      <c r="H148" s="176"/>
    </row>
    <row r="149" spans="1:8" s="5" customFormat="1" ht="15">
      <c r="A149" s="206"/>
      <c r="B149" s="18" t="s">
        <v>596</v>
      </c>
      <c r="C149" s="176">
        <f t="shared" si="47"/>
        <v>25.95</v>
      </c>
      <c r="D149" s="176"/>
      <c r="E149" s="176"/>
      <c r="F149" s="170">
        <f aca="true" t="shared" si="59" ref="F149">F148*103.8%</f>
        <v>25.95</v>
      </c>
      <c r="G149" s="176"/>
      <c r="H149" s="176"/>
    </row>
    <row r="150" spans="1:8" s="5" customFormat="1" ht="15">
      <c r="A150" s="206"/>
      <c r="B150" s="18" t="s">
        <v>675</v>
      </c>
      <c r="C150" s="176">
        <f t="shared" si="47"/>
        <v>26.8842</v>
      </c>
      <c r="D150" s="176"/>
      <c r="E150" s="176"/>
      <c r="F150" s="170">
        <f aca="true" t="shared" si="60" ref="F150">F149*103.6%</f>
        <v>26.8842</v>
      </c>
      <c r="G150" s="176"/>
      <c r="H150" s="176"/>
    </row>
    <row r="151" spans="1:8" s="5" customFormat="1" ht="25.5">
      <c r="A151" s="206" t="s">
        <v>826</v>
      </c>
      <c r="B151" s="224" t="s">
        <v>157</v>
      </c>
      <c r="C151" s="176">
        <f t="shared" si="47"/>
        <v>27.397638400000005</v>
      </c>
      <c r="D151" s="176">
        <f>SUM(D152:D154)</f>
        <v>0</v>
      </c>
      <c r="E151" s="176">
        <f>SUM(E152:E154)</f>
        <v>0</v>
      </c>
      <c r="F151" s="176">
        <f aca="true" t="shared" si="61" ref="F151:G151">SUM(F152:F154)</f>
        <v>27.397638400000005</v>
      </c>
      <c r="G151" s="176">
        <f t="shared" si="61"/>
        <v>0</v>
      </c>
      <c r="H151" s="176">
        <f>SUM(H152:H154)</f>
        <v>0</v>
      </c>
    </row>
    <row r="152" spans="1:8" s="5" customFormat="1" ht="15">
      <c r="A152" s="206"/>
      <c r="B152" s="18" t="s">
        <v>595</v>
      </c>
      <c r="C152" s="176">
        <f t="shared" si="47"/>
        <v>8.8</v>
      </c>
      <c r="D152" s="176"/>
      <c r="E152" s="176"/>
      <c r="F152" s="176">
        <v>8.8</v>
      </c>
      <c r="G152" s="176"/>
      <c r="H152" s="176"/>
    </row>
    <row r="153" spans="1:8" s="5" customFormat="1" ht="15">
      <c r="A153" s="206"/>
      <c r="B153" s="18" t="s">
        <v>596</v>
      </c>
      <c r="C153" s="176">
        <f t="shared" si="47"/>
        <v>9.134400000000001</v>
      </c>
      <c r="D153" s="176"/>
      <c r="E153" s="176"/>
      <c r="F153" s="170">
        <f aca="true" t="shared" si="62" ref="F153">F152*103.8%</f>
        <v>9.134400000000001</v>
      </c>
      <c r="G153" s="176"/>
      <c r="H153" s="176"/>
    </row>
    <row r="154" spans="1:8" s="5" customFormat="1" ht="15">
      <c r="A154" s="206"/>
      <c r="B154" s="18" t="s">
        <v>675</v>
      </c>
      <c r="C154" s="176">
        <f t="shared" si="47"/>
        <v>9.463238400000002</v>
      </c>
      <c r="D154" s="176"/>
      <c r="E154" s="176"/>
      <c r="F154" s="170">
        <f aca="true" t="shared" si="63" ref="F154">F153*103.6%</f>
        <v>9.463238400000002</v>
      </c>
      <c r="G154" s="176"/>
      <c r="H154" s="176"/>
    </row>
    <row r="155" spans="1:8" s="5" customFormat="1" ht="25.5">
      <c r="A155" s="206" t="s">
        <v>827</v>
      </c>
      <c r="B155" s="24" t="s">
        <v>159</v>
      </c>
      <c r="C155" s="176">
        <f t="shared" si="47"/>
        <v>777.424</v>
      </c>
      <c r="D155" s="176">
        <f>SUM(D156:D158)</f>
        <v>0</v>
      </c>
      <c r="E155" s="176">
        <f>SUM(E156:E158)</f>
        <v>0</v>
      </c>
      <c r="F155" s="176">
        <f aca="true" t="shared" si="64" ref="F155:G155">SUM(F156:F158)</f>
        <v>777.424</v>
      </c>
      <c r="G155" s="176">
        <f t="shared" si="64"/>
        <v>0</v>
      </c>
      <c r="H155" s="176">
        <f>SUM(H156:H158)</f>
        <v>0</v>
      </c>
    </row>
    <row r="156" spans="1:8" s="5" customFormat="1" ht="15">
      <c r="A156" s="206"/>
      <c r="B156" s="18" t="s">
        <v>595</v>
      </c>
      <c r="C156" s="176">
        <f t="shared" si="47"/>
        <v>242.44</v>
      </c>
      <c r="D156" s="176"/>
      <c r="E156" s="176"/>
      <c r="F156" s="176">
        <v>242.44</v>
      </c>
      <c r="G156" s="176"/>
      <c r="H156" s="176"/>
    </row>
    <row r="157" spans="1:8" s="5" customFormat="1" ht="15">
      <c r="A157" s="206"/>
      <c r="B157" s="206" t="s">
        <v>596</v>
      </c>
      <c r="C157" s="176">
        <f t="shared" si="47"/>
        <v>266.684</v>
      </c>
      <c r="D157" s="176"/>
      <c r="E157" s="176"/>
      <c r="F157" s="176">
        <v>266.684</v>
      </c>
      <c r="G157" s="176"/>
      <c r="H157" s="176"/>
    </row>
    <row r="158" spans="1:8" s="5" customFormat="1" ht="15">
      <c r="A158" s="206"/>
      <c r="B158" s="206" t="s">
        <v>675</v>
      </c>
      <c r="C158" s="176">
        <f t="shared" si="47"/>
        <v>268.3</v>
      </c>
      <c r="D158" s="176"/>
      <c r="E158" s="176"/>
      <c r="F158" s="176">
        <v>268.3</v>
      </c>
      <c r="G158" s="176"/>
      <c r="H158" s="176"/>
    </row>
    <row r="159" spans="1:8" s="5" customFormat="1" ht="15" hidden="1">
      <c r="A159" s="206" t="s">
        <v>829</v>
      </c>
      <c r="B159" s="155" t="s">
        <v>161</v>
      </c>
      <c r="C159" s="176">
        <f t="shared" si="47"/>
        <v>0</v>
      </c>
      <c r="D159" s="185">
        <f>SUM(D160:D162)</f>
        <v>0</v>
      </c>
      <c r="E159" s="185">
        <f>SUM(E160:E162)</f>
        <v>0</v>
      </c>
      <c r="F159" s="171">
        <f aca="true" t="shared" si="65" ref="F159:H159">SUM(F160:F162)</f>
        <v>0</v>
      </c>
      <c r="G159" s="185">
        <f t="shared" si="65"/>
        <v>0</v>
      </c>
      <c r="H159" s="185">
        <f t="shared" si="65"/>
        <v>0</v>
      </c>
    </row>
    <row r="160" spans="1:8" s="5" customFormat="1" ht="15" hidden="1">
      <c r="A160" s="206"/>
      <c r="B160" s="206" t="s">
        <v>595</v>
      </c>
      <c r="C160" s="176">
        <f t="shared" si="47"/>
        <v>0</v>
      </c>
      <c r="D160" s="176"/>
      <c r="E160" s="176"/>
      <c r="F160" s="203"/>
      <c r="G160" s="176"/>
      <c r="H160" s="176"/>
    </row>
    <row r="161" spans="1:8" s="5" customFormat="1" ht="15" hidden="1">
      <c r="A161" s="206"/>
      <c r="B161" s="206" t="s">
        <v>596</v>
      </c>
      <c r="C161" s="176">
        <f t="shared" si="47"/>
        <v>0</v>
      </c>
      <c r="D161" s="176"/>
      <c r="E161" s="176"/>
      <c r="F161" s="203"/>
      <c r="G161" s="176"/>
      <c r="H161" s="176"/>
    </row>
    <row r="162" spans="1:8" s="5" customFormat="1" ht="15" hidden="1">
      <c r="A162" s="206"/>
      <c r="B162" s="206" t="s">
        <v>675</v>
      </c>
      <c r="C162" s="176">
        <f t="shared" si="47"/>
        <v>0</v>
      </c>
      <c r="D162" s="176"/>
      <c r="E162" s="176"/>
      <c r="F162" s="203"/>
      <c r="G162" s="176"/>
      <c r="H162" s="176"/>
    </row>
    <row r="163" spans="1:8" s="5" customFormat="1" ht="25.5" hidden="1">
      <c r="A163" s="206" t="s">
        <v>830</v>
      </c>
      <c r="B163" s="152" t="s">
        <v>163</v>
      </c>
      <c r="C163" s="176">
        <f t="shared" si="47"/>
        <v>0</v>
      </c>
      <c r="D163" s="185">
        <f>SUM(D164:D166)</f>
        <v>0</v>
      </c>
      <c r="E163" s="185">
        <f>SUM(E164:E166)</f>
        <v>0</v>
      </c>
      <c r="F163" s="171">
        <f aca="true" t="shared" si="66" ref="F163:H163">SUM(F164:F166)</f>
        <v>0</v>
      </c>
      <c r="G163" s="185">
        <f t="shared" si="66"/>
        <v>0</v>
      </c>
      <c r="H163" s="185">
        <f t="shared" si="66"/>
        <v>0</v>
      </c>
    </row>
    <row r="164" spans="1:8" s="5" customFormat="1" ht="15" hidden="1">
      <c r="A164" s="206"/>
      <c r="B164" s="206" t="s">
        <v>595</v>
      </c>
      <c r="C164" s="176">
        <f t="shared" si="47"/>
        <v>0</v>
      </c>
      <c r="D164" s="176"/>
      <c r="E164" s="176"/>
      <c r="F164" s="203"/>
      <c r="G164" s="176"/>
      <c r="H164" s="176"/>
    </row>
    <row r="165" spans="1:8" s="5" customFormat="1" ht="15" hidden="1">
      <c r="A165" s="206"/>
      <c r="B165" s="206" t="s">
        <v>596</v>
      </c>
      <c r="C165" s="176">
        <f t="shared" si="47"/>
        <v>0</v>
      </c>
      <c r="D165" s="176"/>
      <c r="E165" s="176"/>
      <c r="F165" s="203"/>
      <c r="G165" s="176"/>
      <c r="H165" s="176"/>
    </row>
    <row r="166" spans="1:8" s="5" customFormat="1" ht="15" hidden="1">
      <c r="A166" s="206"/>
      <c r="B166" s="206" t="s">
        <v>675</v>
      </c>
      <c r="C166" s="176">
        <f t="shared" si="47"/>
        <v>0</v>
      </c>
      <c r="D166" s="176"/>
      <c r="E166" s="176"/>
      <c r="F166" s="203"/>
      <c r="G166" s="176"/>
      <c r="H166" s="176"/>
    </row>
    <row r="167" spans="1:8" s="5" customFormat="1" ht="15" hidden="1">
      <c r="A167" s="206" t="s">
        <v>828</v>
      </c>
      <c r="B167" s="156" t="s">
        <v>165</v>
      </c>
      <c r="C167" s="176">
        <f t="shared" si="47"/>
        <v>0</v>
      </c>
      <c r="D167" s="185">
        <f>SUM(D168:D170)</f>
        <v>0</v>
      </c>
      <c r="E167" s="185">
        <f>SUM(E168:E170)</f>
        <v>0</v>
      </c>
      <c r="F167" s="171">
        <f aca="true" t="shared" si="67" ref="F167:H167">SUM(F168:F170)</f>
        <v>0</v>
      </c>
      <c r="G167" s="185">
        <f t="shared" si="67"/>
        <v>0</v>
      </c>
      <c r="H167" s="185">
        <f t="shared" si="67"/>
        <v>0</v>
      </c>
    </row>
    <row r="168" spans="1:8" s="5" customFormat="1" ht="15" hidden="1">
      <c r="A168" s="206"/>
      <c r="B168" s="206" t="s">
        <v>595</v>
      </c>
      <c r="C168" s="176">
        <f t="shared" si="47"/>
        <v>0</v>
      </c>
      <c r="D168" s="176"/>
      <c r="E168" s="176"/>
      <c r="F168" s="203"/>
      <c r="G168" s="176"/>
      <c r="H168" s="176"/>
    </row>
    <row r="169" spans="1:8" s="5" customFormat="1" ht="15" hidden="1">
      <c r="A169" s="206"/>
      <c r="B169" s="206" t="s">
        <v>596</v>
      </c>
      <c r="C169" s="176">
        <f t="shared" si="47"/>
        <v>0</v>
      </c>
      <c r="D169" s="176"/>
      <c r="E169" s="176"/>
      <c r="F169" s="203"/>
      <c r="G169" s="176"/>
      <c r="H169" s="176"/>
    </row>
    <row r="170" spans="1:8" s="5" customFormat="1" ht="15" hidden="1">
      <c r="A170" s="206"/>
      <c r="B170" s="206" t="s">
        <v>675</v>
      </c>
      <c r="C170" s="176">
        <f t="shared" si="47"/>
        <v>0</v>
      </c>
      <c r="D170" s="176"/>
      <c r="E170" s="176"/>
      <c r="F170" s="203"/>
      <c r="G170" s="176"/>
      <c r="H170" s="176"/>
    </row>
    <row r="171" spans="1:8" s="5" customFormat="1" ht="25.5">
      <c r="A171" s="10" t="s">
        <v>831</v>
      </c>
      <c r="B171" s="10" t="s">
        <v>793</v>
      </c>
      <c r="C171" s="173">
        <f t="shared" si="47"/>
        <v>24665.179072</v>
      </c>
      <c r="D171" s="173">
        <f>D172+D176+D180+D184</f>
        <v>0</v>
      </c>
      <c r="E171" s="173">
        <f aca="true" t="shared" si="68" ref="E171:H171">E172+E176+E180+E184</f>
        <v>0</v>
      </c>
      <c r="F171" s="173">
        <f t="shared" si="68"/>
        <v>23765.179072</v>
      </c>
      <c r="G171" s="173">
        <f t="shared" si="68"/>
        <v>900</v>
      </c>
      <c r="H171" s="173">
        <f t="shared" si="68"/>
        <v>0</v>
      </c>
    </row>
    <row r="172" spans="1:8" s="5" customFormat="1" ht="38.25">
      <c r="A172" s="11" t="s">
        <v>832</v>
      </c>
      <c r="B172" s="11" t="s">
        <v>172</v>
      </c>
      <c r="C172" s="174">
        <f>SUM(D172:H172)</f>
        <v>3730.051512</v>
      </c>
      <c r="D172" s="174">
        <f>SUM(D173:D175)</f>
        <v>0</v>
      </c>
      <c r="E172" s="174">
        <f>SUM(E173:E175)</f>
        <v>0</v>
      </c>
      <c r="F172" s="174">
        <f>SUM(F173:F175)</f>
        <v>2830.051512</v>
      </c>
      <c r="G172" s="174">
        <f>SUM(G173:G175)</f>
        <v>900</v>
      </c>
      <c r="H172" s="174">
        <f>SUM(H173:H175)</f>
        <v>0</v>
      </c>
    </row>
    <row r="173" spans="1:8" s="5" customFormat="1" ht="15">
      <c r="A173" s="206"/>
      <c r="B173" s="206" t="s">
        <v>595</v>
      </c>
      <c r="C173" s="170">
        <f>SUM(D173:H173)</f>
        <v>1209</v>
      </c>
      <c r="D173" s="170"/>
      <c r="E173" s="175"/>
      <c r="F173" s="182">
        <v>909</v>
      </c>
      <c r="G173" s="182">
        <v>300</v>
      </c>
      <c r="H173" s="170"/>
    </row>
    <row r="174" spans="1:8" s="5" customFormat="1" ht="15">
      <c r="A174" s="206"/>
      <c r="B174" s="206" t="s">
        <v>596</v>
      </c>
      <c r="C174" s="170">
        <f aca="true" t="shared" si="69" ref="C174:C175">SUM(D174:H174)</f>
        <v>1243.542</v>
      </c>
      <c r="D174" s="170"/>
      <c r="E174" s="175"/>
      <c r="F174" s="170">
        <f aca="true" t="shared" si="70" ref="F174">F173*103.8%</f>
        <v>943.542</v>
      </c>
      <c r="G174" s="182">
        <v>300</v>
      </c>
      <c r="H174" s="170"/>
    </row>
    <row r="175" spans="1:8" s="5" customFormat="1" ht="15">
      <c r="A175" s="206"/>
      <c r="B175" s="206" t="s">
        <v>675</v>
      </c>
      <c r="C175" s="170">
        <f t="shared" si="69"/>
        <v>1277.509512</v>
      </c>
      <c r="D175" s="170"/>
      <c r="E175" s="175"/>
      <c r="F175" s="170">
        <f aca="true" t="shared" si="71" ref="F175">F174*103.6%</f>
        <v>977.5095120000001</v>
      </c>
      <c r="G175" s="182">
        <v>300</v>
      </c>
      <c r="H175" s="170"/>
    </row>
    <row r="176" spans="1:8" s="5" customFormat="1" ht="25.5">
      <c r="A176" s="11" t="s">
        <v>833</v>
      </c>
      <c r="B176" s="11" t="s">
        <v>174</v>
      </c>
      <c r="C176" s="174">
        <f>SUM(D176:H176)</f>
        <v>15100</v>
      </c>
      <c r="D176" s="174">
        <f>SUM(D177:D179)</f>
        <v>0</v>
      </c>
      <c r="E176" s="174">
        <f>SUM(E177:E179)</f>
        <v>0</v>
      </c>
      <c r="F176" s="174">
        <f>SUM(F177:F179)</f>
        <v>15100</v>
      </c>
      <c r="G176" s="174">
        <f>SUM(G177:G179)</f>
        <v>0</v>
      </c>
      <c r="H176" s="174">
        <f>SUM(H177:H179)</f>
        <v>0</v>
      </c>
    </row>
    <row r="177" spans="1:8" s="5" customFormat="1" ht="15">
      <c r="A177" s="206"/>
      <c r="B177" s="206" t="s">
        <v>595</v>
      </c>
      <c r="C177" s="170">
        <f>SUM(D177:H177)</f>
        <v>4500</v>
      </c>
      <c r="D177" s="170"/>
      <c r="E177" s="170"/>
      <c r="F177" s="182">
        <v>4500</v>
      </c>
      <c r="G177" s="170"/>
      <c r="H177" s="170"/>
    </row>
    <row r="178" spans="1:8" s="5" customFormat="1" ht="15">
      <c r="A178" s="206"/>
      <c r="B178" s="206" t="s">
        <v>596</v>
      </c>
      <c r="C178" s="170">
        <f aca="true" t="shared" si="72" ref="C178:C179">SUM(D178:H178)</f>
        <v>5100</v>
      </c>
      <c r="D178" s="170"/>
      <c r="E178" s="170"/>
      <c r="F178" s="182">
        <v>5100</v>
      </c>
      <c r="G178" s="170"/>
      <c r="H178" s="170"/>
    </row>
    <row r="179" spans="1:8" s="5" customFormat="1" ht="15">
      <c r="A179" s="206"/>
      <c r="B179" s="206" t="s">
        <v>675</v>
      </c>
      <c r="C179" s="170">
        <f t="shared" si="72"/>
        <v>5500</v>
      </c>
      <c r="D179" s="170"/>
      <c r="E179" s="170"/>
      <c r="F179" s="182">
        <v>5500</v>
      </c>
      <c r="G179" s="170"/>
      <c r="H179" s="170"/>
    </row>
    <row r="180" spans="1:8" s="5" customFormat="1" ht="15">
      <c r="A180" s="11" t="s">
        <v>834</v>
      </c>
      <c r="B180" s="11" t="s">
        <v>176</v>
      </c>
      <c r="C180" s="174">
        <f>SUM(D180:H180)</f>
        <v>3360</v>
      </c>
      <c r="D180" s="174">
        <f>SUM(D181:D183)</f>
        <v>0</v>
      </c>
      <c r="E180" s="174">
        <f>SUM(E181:E183)</f>
        <v>0</v>
      </c>
      <c r="F180" s="174">
        <f>SUM(F181:F183)</f>
        <v>3360</v>
      </c>
      <c r="G180" s="174">
        <f>SUM(G181:G183)</f>
        <v>0</v>
      </c>
      <c r="H180" s="174">
        <f>SUM(H181:H183)</f>
        <v>0</v>
      </c>
    </row>
    <row r="181" spans="1:8" s="5" customFormat="1" ht="15">
      <c r="A181" s="206"/>
      <c r="B181" s="206" t="s">
        <v>595</v>
      </c>
      <c r="C181" s="170">
        <f>SUM(D181:H181)</f>
        <v>960</v>
      </c>
      <c r="D181" s="170"/>
      <c r="E181" s="170"/>
      <c r="F181" s="182">
        <v>960</v>
      </c>
      <c r="G181" s="170"/>
      <c r="H181" s="170"/>
    </row>
    <row r="182" spans="1:8" s="5" customFormat="1" ht="15">
      <c r="A182" s="206"/>
      <c r="B182" s="206" t="s">
        <v>596</v>
      </c>
      <c r="C182" s="170">
        <f aca="true" t="shared" si="73" ref="C182:C183">SUM(D182:H182)</f>
        <v>1100</v>
      </c>
      <c r="D182" s="170"/>
      <c r="E182" s="170"/>
      <c r="F182" s="182">
        <v>1100</v>
      </c>
      <c r="G182" s="170"/>
      <c r="H182" s="170"/>
    </row>
    <row r="183" spans="1:8" s="5" customFormat="1" ht="15">
      <c r="A183" s="206"/>
      <c r="B183" s="206" t="s">
        <v>675</v>
      </c>
      <c r="C183" s="170">
        <f t="shared" si="73"/>
        <v>1300</v>
      </c>
      <c r="D183" s="170"/>
      <c r="E183" s="170"/>
      <c r="F183" s="182">
        <v>1300</v>
      </c>
      <c r="G183" s="170"/>
      <c r="H183" s="170"/>
    </row>
    <row r="184" spans="1:8" s="5" customFormat="1" ht="15">
      <c r="A184" s="11" t="s">
        <v>835</v>
      </c>
      <c r="B184" s="11" t="s">
        <v>178</v>
      </c>
      <c r="C184" s="174">
        <f>SUM(D184:H184)</f>
        <v>2475.12756</v>
      </c>
      <c r="D184" s="174">
        <f>SUM(D185:D187)</f>
        <v>0</v>
      </c>
      <c r="E184" s="174">
        <f>SUM(E185:E187)</f>
        <v>0</v>
      </c>
      <c r="F184" s="174">
        <f>SUM(F185:F187)</f>
        <v>2475.12756</v>
      </c>
      <c r="G184" s="174">
        <f>SUM(G185:G187)</f>
        <v>0</v>
      </c>
      <c r="H184" s="174">
        <f>SUM(H185:H187)</f>
        <v>0</v>
      </c>
    </row>
    <row r="185" spans="1:8" s="5" customFormat="1" ht="15">
      <c r="A185" s="206"/>
      <c r="B185" s="206" t="s">
        <v>595</v>
      </c>
      <c r="C185" s="170">
        <f>SUM(D185:H185)</f>
        <v>795</v>
      </c>
      <c r="D185" s="170"/>
      <c r="E185" s="175"/>
      <c r="F185" s="182">
        <v>795</v>
      </c>
      <c r="G185" s="182"/>
      <c r="H185" s="170"/>
    </row>
    <row r="186" spans="1:8" s="5" customFormat="1" ht="15">
      <c r="A186" s="206"/>
      <c r="B186" s="206" t="s">
        <v>596</v>
      </c>
      <c r="C186" s="170">
        <f aca="true" t="shared" si="74" ref="C186:C187">SUM(D186:H186)</f>
        <v>825.21</v>
      </c>
      <c r="D186" s="170"/>
      <c r="E186" s="175"/>
      <c r="F186" s="170">
        <f aca="true" t="shared" si="75" ref="F186">F185*103.8%</f>
        <v>825.21</v>
      </c>
      <c r="G186" s="182"/>
      <c r="H186" s="170"/>
    </row>
    <row r="187" spans="1:8" s="5" customFormat="1" ht="15">
      <c r="A187" s="206"/>
      <c r="B187" s="206" t="s">
        <v>675</v>
      </c>
      <c r="C187" s="170">
        <f t="shared" si="74"/>
        <v>854.9175600000001</v>
      </c>
      <c r="D187" s="170"/>
      <c r="E187" s="175"/>
      <c r="F187" s="170">
        <f aca="true" t="shared" si="76" ref="F187">F186*103.6%</f>
        <v>854.9175600000001</v>
      </c>
      <c r="G187" s="182"/>
      <c r="H187" s="170"/>
    </row>
    <row r="188" spans="1:8" s="5" customFormat="1" ht="51">
      <c r="A188" s="10" t="s">
        <v>836</v>
      </c>
      <c r="B188" s="10" t="s">
        <v>797</v>
      </c>
      <c r="C188" s="173">
        <f aca="true" t="shared" si="77" ref="C188:C190">SUM(D188:H188)</f>
        <v>10578.08349432</v>
      </c>
      <c r="D188" s="173">
        <f>D189+D225</f>
        <v>0</v>
      </c>
      <c r="E188" s="173">
        <f>E189+E225</f>
        <v>0</v>
      </c>
      <c r="F188" s="173">
        <f>F189+F225</f>
        <v>10578.08349432</v>
      </c>
      <c r="G188" s="173">
        <f>G189+G225</f>
        <v>0</v>
      </c>
      <c r="H188" s="173">
        <f>H189+H225</f>
        <v>0</v>
      </c>
    </row>
    <row r="189" spans="1:8" s="5" customFormat="1" ht="51">
      <c r="A189" s="11" t="s">
        <v>837</v>
      </c>
      <c r="B189" s="11" t="s">
        <v>196</v>
      </c>
      <c r="C189" s="174">
        <f>SUM(D189:H189)</f>
        <v>9483.321444320001</v>
      </c>
      <c r="D189" s="174">
        <f>SUM(D190:D192)</f>
        <v>0</v>
      </c>
      <c r="E189" s="174">
        <f>SUM(E190:E192)</f>
        <v>0</v>
      </c>
      <c r="F189" s="174">
        <f>SUM(F190:F192)</f>
        <v>9483.321444320001</v>
      </c>
      <c r="G189" s="174">
        <f>SUM(G190:G192)</f>
        <v>0</v>
      </c>
      <c r="H189" s="174">
        <f>SUM(H190:H192)</f>
        <v>0</v>
      </c>
    </row>
    <row r="190" spans="1:8" s="5" customFormat="1" ht="15">
      <c r="A190" s="206"/>
      <c r="B190" s="206" t="s">
        <v>595</v>
      </c>
      <c r="C190" s="170">
        <f t="shared" si="77"/>
        <v>3114.74</v>
      </c>
      <c r="D190" s="170">
        <f aca="true" t="shared" si="78" ref="D190:E192">D194+D198+D202+D206+D210+D214</f>
        <v>0</v>
      </c>
      <c r="E190" s="170">
        <f t="shared" si="78"/>
        <v>0</v>
      </c>
      <c r="F190" s="170">
        <f>F194+F198+F202+F206+F210+F214+F218+F222</f>
        <v>3114.74</v>
      </c>
      <c r="G190" s="170">
        <f aca="true" t="shared" si="79" ref="G190:H192">G194+G198+G202+G206+G210+G214</f>
        <v>0</v>
      </c>
      <c r="H190" s="170">
        <f t="shared" si="79"/>
        <v>0</v>
      </c>
    </row>
    <row r="191" spans="1:8" s="5" customFormat="1" ht="15">
      <c r="A191" s="206"/>
      <c r="B191" s="206" t="s">
        <v>596</v>
      </c>
      <c r="C191" s="170">
        <f aca="true" t="shared" si="80" ref="C191:C241">SUM(D191:H191)</f>
        <v>3071.7001200000004</v>
      </c>
      <c r="D191" s="170">
        <f t="shared" si="78"/>
        <v>0</v>
      </c>
      <c r="E191" s="170">
        <f t="shared" si="78"/>
        <v>0</v>
      </c>
      <c r="F191" s="170">
        <f aca="true" t="shared" si="81" ref="F191">F195+F199+F203+F207+F211+F215+F219+F223</f>
        <v>3071.7001200000004</v>
      </c>
      <c r="G191" s="170">
        <f t="shared" si="79"/>
        <v>0</v>
      </c>
      <c r="H191" s="170">
        <f t="shared" si="79"/>
        <v>0</v>
      </c>
    </row>
    <row r="192" spans="1:8" s="5" customFormat="1" ht="15">
      <c r="A192" s="206"/>
      <c r="B192" s="206" t="s">
        <v>675</v>
      </c>
      <c r="C192" s="170">
        <f t="shared" si="80"/>
        <v>3296.88132432</v>
      </c>
      <c r="D192" s="170">
        <f t="shared" si="78"/>
        <v>0</v>
      </c>
      <c r="E192" s="170">
        <f t="shared" si="78"/>
        <v>0</v>
      </c>
      <c r="F192" s="170">
        <f>F196+F200+F204+F208+F212+F216+F220+F224</f>
        <v>3296.88132432</v>
      </c>
      <c r="G192" s="170">
        <f t="shared" si="79"/>
        <v>0</v>
      </c>
      <c r="H192" s="170">
        <f t="shared" si="79"/>
        <v>0</v>
      </c>
    </row>
    <row r="193" spans="1:8" s="5" customFormat="1" ht="15">
      <c r="A193" s="206" t="s">
        <v>940</v>
      </c>
      <c r="B193" s="30" t="s">
        <v>794</v>
      </c>
      <c r="C193" s="170">
        <f t="shared" si="80"/>
        <v>5292.725600000001</v>
      </c>
      <c r="D193" s="170">
        <f>SUM(D194:D196)</f>
        <v>0</v>
      </c>
      <c r="E193" s="170">
        <f>SUM(E194:E196)</f>
        <v>0</v>
      </c>
      <c r="F193" s="170">
        <f aca="true" t="shared" si="82" ref="F193:H193">SUM(F194:F196)</f>
        <v>5292.725600000001</v>
      </c>
      <c r="G193" s="170">
        <f t="shared" si="82"/>
        <v>0</v>
      </c>
      <c r="H193" s="170">
        <f t="shared" si="82"/>
        <v>0</v>
      </c>
    </row>
    <row r="194" spans="1:8" s="5" customFormat="1" ht="15">
      <c r="A194" s="206"/>
      <c r="B194" s="206" t="s">
        <v>595</v>
      </c>
      <c r="C194" s="170">
        <f>SUM(D194:G194)</f>
        <v>1700</v>
      </c>
      <c r="D194" s="170"/>
      <c r="E194" s="170"/>
      <c r="F194" s="182">
        <v>1700</v>
      </c>
      <c r="G194" s="170"/>
      <c r="H194" s="170"/>
    </row>
    <row r="195" spans="1:8" s="5" customFormat="1" ht="15">
      <c r="A195" s="206"/>
      <c r="B195" s="206" t="s">
        <v>596</v>
      </c>
      <c r="C195" s="170">
        <f>SUM(D195:G195)</f>
        <v>1764.6000000000001</v>
      </c>
      <c r="D195" s="170"/>
      <c r="E195" s="170"/>
      <c r="F195" s="170">
        <f aca="true" t="shared" si="83" ref="F195">F194*103.8%</f>
        <v>1764.6000000000001</v>
      </c>
      <c r="G195" s="170"/>
      <c r="H195" s="170"/>
    </row>
    <row r="196" spans="1:8" s="5" customFormat="1" ht="15">
      <c r="A196" s="206"/>
      <c r="B196" s="206" t="s">
        <v>675</v>
      </c>
      <c r="C196" s="170">
        <f>SUM(D196:G196)</f>
        <v>1828.1256000000003</v>
      </c>
      <c r="D196" s="170"/>
      <c r="E196" s="170"/>
      <c r="F196" s="170">
        <f aca="true" t="shared" si="84" ref="F196">F195*103.6%</f>
        <v>1828.1256000000003</v>
      </c>
      <c r="G196" s="170"/>
      <c r="H196" s="170"/>
    </row>
    <row r="197" spans="1:8" s="5" customFormat="1" ht="51">
      <c r="A197" s="206" t="s">
        <v>941</v>
      </c>
      <c r="B197" s="30" t="s">
        <v>200</v>
      </c>
      <c r="C197" s="170">
        <f aca="true" t="shared" si="85" ref="C197">SUM(D197:H197)</f>
        <v>1257.800672</v>
      </c>
      <c r="D197" s="170">
        <f>SUM(D198:D200)</f>
        <v>0</v>
      </c>
      <c r="E197" s="170">
        <f>SUM(E198:E200)</f>
        <v>0</v>
      </c>
      <c r="F197" s="170">
        <f>SUM(F198:F200)</f>
        <v>1257.800672</v>
      </c>
      <c r="G197" s="170">
        <f>SUM(G198:G200)</f>
        <v>0</v>
      </c>
      <c r="H197" s="170">
        <f>SUM(H198:H200)</f>
        <v>0</v>
      </c>
    </row>
    <row r="198" spans="1:8" s="5" customFormat="1" ht="15">
      <c r="A198" s="206"/>
      <c r="B198" s="206" t="s">
        <v>595</v>
      </c>
      <c r="C198" s="170">
        <f>SUM(D198:G198)</f>
        <v>404</v>
      </c>
      <c r="D198" s="170"/>
      <c r="E198" s="170"/>
      <c r="F198" s="170">
        <f>134+120+150</f>
        <v>404</v>
      </c>
      <c r="G198" s="170"/>
      <c r="H198" s="170"/>
    </row>
    <row r="199" spans="1:8" s="5" customFormat="1" ht="15">
      <c r="A199" s="206"/>
      <c r="B199" s="206" t="s">
        <v>596</v>
      </c>
      <c r="C199" s="170">
        <f>SUM(D199:G199)</f>
        <v>419.35200000000003</v>
      </c>
      <c r="D199" s="170"/>
      <c r="E199" s="170"/>
      <c r="F199" s="170">
        <f aca="true" t="shared" si="86" ref="F199">F198*103.8%</f>
        <v>419.35200000000003</v>
      </c>
      <c r="G199" s="170"/>
      <c r="H199" s="170"/>
    </row>
    <row r="200" spans="1:8" s="5" customFormat="1" ht="15">
      <c r="A200" s="206"/>
      <c r="B200" s="206" t="s">
        <v>675</v>
      </c>
      <c r="C200" s="170">
        <f>SUM(D200:G200)</f>
        <v>434.44867200000004</v>
      </c>
      <c r="D200" s="170"/>
      <c r="E200" s="170"/>
      <c r="F200" s="170">
        <f aca="true" t="shared" si="87" ref="F200">F199*103.6%</f>
        <v>434.44867200000004</v>
      </c>
      <c r="G200" s="170"/>
      <c r="H200" s="170"/>
    </row>
    <row r="201" spans="1:8" s="5" customFormat="1" ht="38.25">
      <c r="A201" s="206" t="s">
        <v>942</v>
      </c>
      <c r="B201" s="30" t="s">
        <v>744</v>
      </c>
      <c r="C201" s="170">
        <f aca="true" t="shared" si="88" ref="C201">SUM(D201:H201)</f>
        <v>311.33680000000004</v>
      </c>
      <c r="D201" s="170">
        <f>SUM(D202:D204)</f>
        <v>0</v>
      </c>
      <c r="E201" s="170">
        <f>SUM(E202:E204)</f>
        <v>0</v>
      </c>
      <c r="F201" s="170">
        <f>SUM(F202:F204)</f>
        <v>311.33680000000004</v>
      </c>
      <c r="G201" s="170">
        <f>SUM(G202:G204)</f>
        <v>0</v>
      </c>
      <c r="H201" s="170">
        <f>SUM(H202:H204)</f>
        <v>0</v>
      </c>
    </row>
    <row r="202" spans="1:8" s="5" customFormat="1" ht="15">
      <c r="A202" s="206"/>
      <c r="B202" s="206" t="s">
        <v>595</v>
      </c>
      <c r="C202" s="170">
        <f>SUM(D202:G202)</f>
        <v>100</v>
      </c>
      <c r="D202" s="170"/>
      <c r="E202" s="170"/>
      <c r="F202" s="170">
        <v>100</v>
      </c>
      <c r="G202" s="170"/>
      <c r="H202" s="170"/>
    </row>
    <row r="203" spans="1:8" s="5" customFormat="1" ht="15">
      <c r="A203" s="206"/>
      <c r="B203" s="206" t="s">
        <v>596</v>
      </c>
      <c r="C203" s="170">
        <f>SUM(D203:G203)</f>
        <v>103.8</v>
      </c>
      <c r="D203" s="170"/>
      <c r="E203" s="170"/>
      <c r="F203" s="170">
        <f aca="true" t="shared" si="89" ref="F203">F202*103.8%</f>
        <v>103.8</v>
      </c>
      <c r="G203" s="170"/>
      <c r="H203" s="170"/>
    </row>
    <row r="204" spans="1:8" s="5" customFormat="1" ht="15">
      <c r="A204" s="206"/>
      <c r="B204" s="206" t="s">
        <v>675</v>
      </c>
      <c r="C204" s="170">
        <f>SUM(D204:G204)</f>
        <v>107.5368</v>
      </c>
      <c r="D204" s="170"/>
      <c r="E204" s="170"/>
      <c r="F204" s="170">
        <f aca="true" t="shared" si="90" ref="F204">F203*103.6%</f>
        <v>107.5368</v>
      </c>
      <c r="G204" s="170"/>
      <c r="H204" s="170"/>
    </row>
    <row r="205" spans="1:8" s="5" customFormat="1" ht="25.5">
      <c r="A205" s="206" t="s">
        <v>943</v>
      </c>
      <c r="B205" s="30" t="s">
        <v>745</v>
      </c>
      <c r="C205" s="170">
        <f aca="true" t="shared" si="91" ref="C205">SUM(D205:H205)</f>
        <v>300</v>
      </c>
      <c r="D205" s="170">
        <f>SUM(D206:D208)</f>
        <v>0</v>
      </c>
      <c r="E205" s="170">
        <f>SUM(E206:E208)</f>
        <v>0</v>
      </c>
      <c r="F205" s="170">
        <f>SUM(F206:F208)</f>
        <v>300</v>
      </c>
      <c r="G205" s="170">
        <f>SUM(G206:G208)</f>
        <v>0</v>
      </c>
      <c r="H205" s="170">
        <f>SUM(H206:H208)</f>
        <v>0</v>
      </c>
    </row>
    <row r="206" spans="1:8" s="5" customFormat="1" ht="15">
      <c r="A206" s="206"/>
      <c r="B206" s="206" t="s">
        <v>595</v>
      </c>
      <c r="C206" s="170">
        <f>SUM(D206:G206)</f>
        <v>180</v>
      </c>
      <c r="D206" s="170"/>
      <c r="E206" s="170"/>
      <c r="F206" s="170">
        <f>50*3+6*5</f>
        <v>180</v>
      </c>
      <c r="G206" s="170"/>
      <c r="H206" s="170"/>
    </row>
    <row r="207" spans="1:8" s="5" customFormat="1" ht="15">
      <c r="A207" s="206"/>
      <c r="B207" s="206" t="s">
        <v>596</v>
      </c>
      <c r="C207" s="170">
        <f>SUM(D207:G207)</f>
        <v>0</v>
      </c>
      <c r="D207" s="170"/>
      <c r="E207" s="170"/>
      <c r="F207" s="170"/>
      <c r="G207" s="170"/>
      <c r="H207" s="170"/>
    </row>
    <row r="208" spans="1:8" s="5" customFormat="1" ht="15">
      <c r="A208" s="206"/>
      <c r="B208" s="206" t="s">
        <v>675</v>
      </c>
      <c r="C208" s="170">
        <f>SUM(D208:G208)</f>
        <v>120</v>
      </c>
      <c r="D208" s="170"/>
      <c r="E208" s="170"/>
      <c r="F208" s="170">
        <v>120</v>
      </c>
      <c r="G208" s="170"/>
      <c r="H208" s="170"/>
    </row>
    <row r="209" spans="1:8" s="5" customFormat="1" ht="25.5">
      <c r="A209" s="206" t="s">
        <v>944</v>
      </c>
      <c r="B209" s="31" t="s">
        <v>746</v>
      </c>
      <c r="C209" s="170">
        <f aca="true" t="shared" si="92" ref="C209">SUM(D209:H209)</f>
        <v>420</v>
      </c>
      <c r="D209" s="170">
        <f>SUM(D210:D212)</f>
        <v>0</v>
      </c>
      <c r="E209" s="170">
        <f>SUM(E210:E212)</f>
        <v>0</v>
      </c>
      <c r="F209" s="170">
        <f>SUM(F210:F212)</f>
        <v>420</v>
      </c>
      <c r="G209" s="170">
        <f>SUM(G210:G212)</f>
        <v>0</v>
      </c>
      <c r="H209" s="170">
        <f>SUM(H210:H212)</f>
        <v>0</v>
      </c>
    </row>
    <row r="210" spans="1:8" s="5" customFormat="1" ht="15">
      <c r="A210" s="206"/>
      <c r="B210" s="206" t="s">
        <v>595</v>
      </c>
      <c r="C210" s="170">
        <f>SUM(D210:G210)</f>
        <v>120</v>
      </c>
      <c r="D210" s="170"/>
      <c r="E210" s="170"/>
      <c r="F210" s="170">
        <v>120</v>
      </c>
      <c r="G210" s="170"/>
      <c r="H210" s="170"/>
    </row>
    <row r="211" spans="1:8" s="5" customFormat="1" ht="15">
      <c r="A211" s="206"/>
      <c r="B211" s="206" t="s">
        <v>596</v>
      </c>
      <c r="C211" s="170">
        <f>SUM(D211:G211)</f>
        <v>150</v>
      </c>
      <c r="D211" s="170"/>
      <c r="E211" s="170"/>
      <c r="F211" s="170">
        <v>150</v>
      </c>
      <c r="G211" s="170"/>
      <c r="H211" s="170"/>
    </row>
    <row r="212" spans="1:8" s="5" customFormat="1" ht="15">
      <c r="A212" s="206"/>
      <c r="B212" s="206" t="s">
        <v>675</v>
      </c>
      <c r="C212" s="170">
        <f>SUM(D212:G212)</f>
        <v>150</v>
      </c>
      <c r="D212" s="170"/>
      <c r="E212" s="170"/>
      <c r="F212" s="170">
        <v>150</v>
      </c>
      <c r="G212" s="170"/>
      <c r="H212" s="170"/>
    </row>
    <row r="213" spans="1:8" s="5" customFormat="1" ht="25.5">
      <c r="A213" s="206" t="s">
        <v>945</v>
      </c>
      <c r="B213" s="31" t="s">
        <v>750</v>
      </c>
      <c r="C213" s="170">
        <f aca="true" t="shared" si="93" ref="C213">SUM(D213:H213)</f>
        <v>1401.0156000000002</v>
      </c>
      <c r="D213" s="170">
        <f>SUM(D214:D216)</f>
        <v>0</v>
      </c>
      <c r="E213" s="170">
        <f>SUM(E214:E216)</f>
        <v>0</v>
      </c>
      <c r="F213" s="170">
        <f>SUM(F214:F216)</f>
        <v>1401.0156000000002</v>
      </c>
      <c r="G213" s="170">
        <f>SUM(G214:G216)</f>
        <v>0</v>
      </c>
      <c r="H213" s="170">
        <f>SUM(H214:H216)</f>
        <v>0</v>
      </c>
    </row>
    <row r="214" spans="1:8" s="5" customFormat="1" ht="15">
      <c r="A214" s="206"/>
      <c r="B214" s="206" t="s">
        <v>595</v>
      </c>
      <c r="C214" s="170">
        <f>SUM(D214:G214)</f>
        <v>450</v>
      </c>
      <c r="D214" s="170"/>
      <c r="E214" s="170"/>
      <c r="F214" s="170">
        <v>450</v>
      </c>
      <c r="G214" s="170"/>
      <c r="H214" s="170"/>
    </row>
    <row r="215" spans="1:8" s="5" customFormat="1" ht="15">
      <c r="A215" s="206"/>
      <c r="B215" s="206" t="s">
        <v>596</v>
      </c>
      <c r="C215" s="170">
        <f>SUM(D215:G215)</f>
        <v>467.1</v>
      </c>
      <c r="D215" s="170"/>
      <c r="E215" s="170"/>
      <c r="F215" s="170">
        <f aca="true" t="shared" si="94" ref="F215">F214*103.8%</f>
        <v>467.1</v>
      </c>
      <c r="G215" s="170"/>
      <c r="H215" s="170"/>
    </row>
    <row r="216" spans="1:8" s="5" customFormat="1" ht="15">
      <c r="A216" s="206"/>
      <c r="B216" s="206" t="s">
        <v>675</v>
      </c>
      <c r="C216" s="170">
        <f>SUM(D216:G216)</f>
        <v>483.91560000000004</v>
      </c>
      <c r="D216" s="170"/>
      <c r="E216" s="170"/>
      <c r="F216" s="170">
        <f aca="true" t="shared" si="95" ref="F216">F215*103.6%</f>
        <v>483.91560000000004</v>
      </c>
      <c r="G216" s="170"/>
      <c r="H216" s="170"/>
    </row>
    <row r="217" spans="1:8" s="5" customFormat="1" ht="25.5">
      <c r="A217" s="206" t="s">
        <v>946</v>
      </c>
      <c r="B217" s="31" t="s">
        <v>749</v>
      </c>
      <c r="C217" s="170">
        <f aca="true" t="shared" si="96" ref="C217">SUM(D217:H217)</f>
        <v>448.32499199999995</v>
      </c>
      <c r="D217" s="170">
        <f>SUM(D218:D220)</f>
        <v>0</v>
      </c>
      <c r="E217" s="170">
        <f>SUM(E218:E220)</f>
        <v>0</v>
      </c>
      <c r="F217" s="170">
        <f>SUM(F218:F220)</f>
        <v>448.32499199999995</v>
      </c>
      <c r="G217" s="170">
        <f>SUM(G218:G220)</f>
        <v>0</v>
      </c>
      <c r="H217" s="170">
        <f>SUM(H218:H220)</f>
        <v>0</v>
      </c>
    </row>
    <row r="218" spans="1:8" s="5" customFormat="1" ht="15">
      <c r="A218" s="206"/>
      <c r="B218" s="206" t="s">
        <v>595</v>
      </c>
      <c r="C218" s="170">
        <f>SUM(D218:G218)</f>
        <v>144</v>
      </c>
      <c r="D218" s="170"/>
      <c r="E218" s="170"/>
      <c r="F218" s="170">
        <v>144</v>
      </c>
      <c r="G218" s="170"/>
      <c r="H218" s="170"/>
    </row>
    <row r="219" spans="1:8" s="5" customFormat="1" ht="15">
      <c r="A219" s="206"/>
      <c r="B219" s="206" t="s">
        <v>596</v>
      </c>
      <c r="C219" s="170">
        <f>SUM(D219:G219)</f>
        <v>149.472</v>
      </c>
      <c r="D219" s="170"/>
      <c r="E219" s="170"/>
      <c r="F219" s="170">
        <f aca="true" t="shared" si="97" ref="F219">F218*103.8%</f>
        <v>149.472</v>
      </c>
      <c r="G219" s="170"/>
      <c r="H219" s="170"/>
    </row>
    <row r="220" spans="1:8" s="5" customFormat="1" ht="15">
      <c r="A220" s="206"/>
      <c r="B220" s="206" t="s">
        <v>675</v>
      </c>
      <c r="C220" s="170">
        <f>SUM(D220:G220)</f>
        <v>154.852992</v>
      </c>
      <c r="D220" s="170"/>
      <c r="E220" s="170"/>
      <c r="F220" s="170">
        <f aca="true" t="shared" si="98" ref="F220">F219*103.6%</f>
        <v>154.852992</v>
      </c>
      <c r="G220" s="170"/>
      <c r="H220" s="170"/>
    </row>
    <row r="221" spans="1:8" s="5" customFormat="1" ht="25.5">
      <c r="A221" s="206" t="s">
        <v>947</v>
      </c>
      <c r="B221" s="31" t="s">
        <v>752</v>
      </c>
      <c r="C221" s="170">
        <f aca="true" t="shared" si="99" ref="C221">SUM(D221:H221)</f>
        <v>52.117780319999994</v>
      </c>
      <c r="D221" s="170">
        <f>SUM(D222:D224)</f>
        <v>0</v>
      </c>
      <c r="E221" s="170">
        <f>SUM(E222:E224)</f>
        <v>0</v>
      </c>
      <c r="F221" s="170">
        <f>SUM(F222:F224)</f>
        <v>52.117780319999994</v>
      </c>
      <c r="G221" s="170">
        <f>SUM(G222:G224)</f>
        <v>0</v>
      </c>
      <c r="H221" s="170">
        <f>SUM(H222:H224)</f>
        <v>0</v>
      </c>
    </row>
    <row r="222" spans="1:8" s="5" customFormat="1" ht="15">
      <c r="A222" s="206"/>
      <c r="B222" s="206" t="s">
        <v>595</v>
      </c>
      <c r="C222" s="170">
        <f>SUM(D222:G222)</f>
        <v>16.74</v>
      </c>
      <c r="D222" s="170"/>
      <c r="E222" s="170"/>
      <c r="F222" s="170">
        <v>16.74</v>
      </c>
      <c r="G222" s="170"/>
      <c r="H222" s="170"/>
    </row>
    <row r="223" spans="1:8" s="5" customFormat="1" ht="15">
      <c r="A223" s="206"/>
      <c r="B223" s="206" t="s">
        <v>596</v>
      </c>
      <c r="C223" s="170">
        <f>SUM(D223:G223)</f>
        <v>17.37612</v>
      </c>
      <c r="D223" s="170"/>
      <c r="E223" s="170"/>
      <c r="F223" s="170">
        <f aca="true" t="shared" si="100" ref="F223">F222*103.8%</f>
        <v>17.37612</v>
      </c>
      <c r="G223" s="170"/>
      <c r="H223" s="170"/>
    </row>
    <row r="224" spans="1:8" s="5" customFormat="1" ht="15">
      <c r="A224" s="206"/>
      <c r="B224" s="206" t="s">
        <v>675</v>
      </c>
      <c r="C224" s="170">
        <f>SUM(D224:G224)</f>
        <v>18.00166032</v>
      </c>
      <c r="D224" s="170"/>
      <c r="E224" s="170"/>
      <c r="F224" s="170">
        <f aca="true" t="shared" si="101" ref="F224">F223*103.6%</f>
        <v>18.00166032</v>
      </c>
      <c r="G224" s="170"/>
      <c r="H224" s="170"/>
    </row>
    <row r="225" spans="1:8" s="5" customFormat="1" ht="76.5">
      <c r="A225" s="11" t="s">
        <v>838</v>
      </c>
      <c r="B225" s="11" t="s">
        <v>208</v>
      </c>
      <c r="C225" s="174">
        <f>SUM(D225:H225)</f>
        <v>1094.76205</v>
      </c>
      <c r="D225" s="174">
        <f>SUM(D226:D228)</f>
        <v>0</v>
      </c>
      <c r="E225" s="174">
        <f>SUM(E226:E228)</f>
        <v>0</v>
      </c>
      <c r="F225" s="174">
        <f>SUM(F226:F228)</f>
        <v>1094.76205</v>
      </c>
      <c r="G225" s="174">
        <f>SUM(G226:G228)</f>
        <v>0</v>
      </c>
      <c r="H225" s="174">
        <f>SUM(H226:H228)</f>
        <v>0</v>
      </c>
    </row>
    <row r="226" spans="1:8" s="5" customFormat="1" ht="15">
      <c r="A226" s="206"/>
      <c r="B226" s="206" t="s">
        <v>595</v>
      </c>
      <c r="C226" s="170">
        <f t="shared" si="80"/>
        <v>345</v>
      </c>
      <c r="D226" s="170">
        <f>D230+D234+D238</f>
        <v>0</v>
      </c>
      <c r="E226" s="170">
        <f aca="true" t="shared" si="102" ref="E226:H226">E230+E234+E238</f>
        <v>0</v>
      </c>
      <c r="F226" s="176">
        <f t="shared" si="102"/>
        <v>345</v>
      </c>
      <c r="G226" s="170">
        <f t="shared" si="102"/>
        <v>0</v>
      </c>
      <c r="H226" s="170">
        <f t="shared" si="102"/>
        <v>0</v>
      </c>
    </row>
    <row r="227" spans="1:8" s="5" customFormat="1" ht="15">
      <c r="A227" s="206"/>
      <c r="B227" s="206" t="s">
        <v>596</v>
      </c>
      <c r="C227" s="170">
        <f t="shared" si="80"/>
        <v>364.55</v>
      </c>
      <c r="D227" s="170">
        <f aca="true" t="shared" si="103" ref="D227:H228">D231+D235+D239</f>
        <v>0</v>
      </c>
      <c r="E227" s="170">
        <f t="shared" si="103"/>
        <v>0</v>
      </c>
      <c r="F227" s="170">
        <f t="shared" si="103"/>
        <v>364.55</v>
      </c>
      <c r="G227" s="170">
        <f t="shared" si="103"/>
        <v>0</v>
      </c>
      <c r="H227" s="170">
        <f t="shared" si="103"/>
        <v>0</v>
      </c>
    </row>
    <row r="228" spans="1:8" s="5" customFormat="1" ht="15">
      <c r="A228" s="206"/>
      <c r="B228" s="206" t="s">
        <v>675</v>
      </c>
      <c r="C228" s="170">
        <f t="shared" si="80"/>
        <v>385.21205000000003</v>
      </c>
      <c r="D228" s="170">
        <f t="shared" si="103"/>
        <v>0</v>
      </c>
      <c r="E228" s="170">
        <f t="shared" si="103"/>
        <v>0</v>
      </c>
      <c r="F228" s="170">
        <f t="shared" si="103"/>
        <v>385.21205000000003</v>
      </c>
      <c r="G228" s="170">
        <f t="shared" si="103"/>
        <v>0</v>
      </c>
      <c r="H228" s="170">
        <f t="shared" si="103"/>
        <v>0</v>
      </c>
    </row>
    <row r="229" spans="1:8" s="5" customFormat="1" ht="15">
      <c r="A229" s="206" t="s">
        <v>948</v>
      </c>
      <c r="B229" s="30" t="s">
        <v>210</v>
      </c>
      <c r="C229" s="170">
        <f t="shared" si="80"/>
        <v>0</v>
      </c>
      <c r="D229" s="170">
        <f>SUM(D230:D232)</f>
        <v>0</v>
      </c>
      <c r="E229" s="170">
        <f>SUM(E230:E232)</f>
        <v>0</v>
      </c>
      <c r="F229" s="170">
        <f>SUM(F230:F232)</f>
        <v>0</v>
      </c>
      <c r="G229" s="170">
        <f>SUM(G230:G232)</f>
        <v>0</v>
      </c>
      <c r="H229" s="170">
        <f>SUM(H230:H232)</f>
        <v>0</v>
      </c>
    </row>
    <row r="230" spans="1:8" s="5" customFormat="1" ht="15">
      <c r="A230" s="206"/>
      <c r="B230" s="206" t="s">
        <v>595</v>
      </c>
      <c r="C230" s="170">
        <f>SUM(D230:G230)</f>
        <v>0</v>
      </c>
      <c r="D230" s="170"/>
      <c r="E230" s="170"/>
      <c r="F230" s="175">
        <v>0</v>
      </c>
      <c r="G230" s="170"/>
      <c r="H230" s="170"/>
    </row>
    <row r="231" spans="1:8" s="5" customFormat="1" ht="15">
      <c r="A231" s="206"/>
      <c r="B231" s="206" t="s">
        <v>596</v>
      </c>
      <c r="C231" s="170">
        <f>SUM(D231:G231)</f>
        <v>0</v>
      </c>
      <c r="D231" s="170"/>
      <c r="E231" s="170"/>
      <c r="F231" s="175">
        <f>F230*1.15</f>
        <v>0</v>
      </c>
      <c r="G231" s="170"/>
      <c r="H231" s="170"/>
    </row>
    <row r="232" spans="1:8" s="5" customFormat="1" ht="15">
      <c r="A232" s="206"/>
      <c r="B232" s="206" t="s">
        <v>675</v>
      </c>
      <c r="C232" s="170">
        <f>SUM(D232:G232)</f>
        <v>0</v>
      </c>
      <c r="D232" s="170"/>
      <c r="E232" s="170"/>
      <c r="F232" s="175">
        <f>F231*1.15</f>
        <v>0</v>
      </c>
      <c r="G232" s="170"/>
      <c r="H232" s="170"/>
    </row>
    <row r="233" spans="1:8" s="5" customFormat="1" ht="15">
      <c r="A233" s="206" t="s">
        <v>949</v>
      </c>
      <c r="B233" s="33" t="s">
        <v>212</v>
      </c>
      <c r="C233" s="170">
        <f aca="true" t="shared" si="104" ref="C233">SUM(D233:H233)</f>
        <v>895.0933</v>
      </c>
      <c r="D233" s="170">
        <f>SUM(D234:D236)</f>
        <v>0</v>
      </c>
      <c r="E233" s="170">
        <f>SUM(E234:E236)</f>
        <v>0</v>
      </c>
      <c r="F233" s="170">
        <f>SUM(F234:F236)</f>
        <v>895.0933</v>
      </c>
      <c r="G233" s="170">
        <f>SUM(G234:G236)</f>
        <v>0</v>
      </c>
      <c r="H233" s="170">
        <f>SUM(H234:H236)</f>
        <v>0</v>
      </c>
    </row>
    <row r="234" spans="1:8" s="5" customFormat="1" ht="15">
      <c r="A234" s="206"/>
      <c r="B234" s="206" t="s">
        <v>595</v>
      </c>
      <c r="C234" s="170">
        <f>SUM(D234:G234)</f>
        <v>287.5</v>
      </c>
      <c r="D234" s="170"/>
      <c r="E234" s="170"/>
      <c r="F234" s="175">
        <v>287.5</v>
      </c>
      <c r="G234" s="170"/>
      <c r="H234" s="170"/>
    </row>
    <row r="235" spans="1:8" s="5" customFormat="1" ht="15">
      <c r="A235" s="206"/>
      <c r="B235" s="206" t="s">
        <v>596</v>
      </c>
      <c r="C235" s="170">
        <f>SUM(D235:G235)</f>
        <v>298.425</v>
      </c>
      <c r="D235" s="170"/>
      <c r="E235" s="170"/>
      <c r="F235" s="170">
        <f aca="true" t="shared" si="105" ref="F235">F234*103.8%</f>
        <v>298.425</v>
      </c>
      <c r="G235" s="170"/>
      <c r="H235" s="170"/>
    </row>
    <row r="236" spans="1:8" s="5" customFormat="1" ht="15">
      <c r="A236" s="206"/>
      <c r="B236" s="206" t="s">
        <v>675</v>
      </c>
      <c r="C236" s="170">
        <f>SUM(D236:G236)</f>
        <v>309.16830000000004</v>
      </c>
      <c r="D236" s="170"/>
      <c r="E236" s="170"/>
      <c r="F236" s="170">
        <f aca="true" t="shared" si="106" ref="F236">F235*103.6%</f>
        <v>309.16830000000004</v>
      </c>
      <c r="G236" s="170"/>
      <c r="H236" s="170"/>
    </row>
    <row r="237" spans="1:8" s="34" customFormat="1" ht="25.5">
      <c r="A237" s="206" t="s">
        <v>950</v>
      </c>
      <c r="B237" s="31" t="s">
        <v>214</v>
      </c>
      <c r="C237" s="170">
        <f aca="true" t="shared" si="107" ref="C237">SUM(D237:H237)</f>
        <v>199.66874999999993</v>
      </c>
      <c r="D237" s="170">
        <f>SUM(D238:D240)</f>
        <v>0</v>
      </c>
      <c r="E237" s="170">
        <f>SUM(E238:E240)</f>
        <v>0</v>
      </c>
      <c r="F237" s="170">
        <f>SUM(F238:F240)</f>
        <v>199.66874999999993</v>
      </c>
      <c r="G237" s="170">
        <f>SUM(G238:G240)</f>
        <v>0</v>
      </c>
      <c r="H237" s="170">
        <f>SUM(H238:H240)</f>
        <v>0</v>
      </c>
    </row>
    <row r="238" spans="1:8" s="5" customFormat="1" ht="15">
      <c r="A238" s="206"/>
      <c r="B238" s="206" t="s">
        <v>595</v>
      </c>
      <c r="C238" s="170">
        <f>SUM(D238:G238)</f>
        <v>57.49999999999999</v>
      </c>
      <c r="D238" s="170"/>
      <c r="E238" s="170"/>
      <c r="F238" s="175">
        <v>57.49999999999999</v>
      </c>
      <c r="G238" s="170"/>
      <c r="H238" s="170"/>
    </row>
    <row r="239" spans="1:8" s="5" customFormat="1" ht="15">
      <c r="A239" s="206"/>
      <c r="B239" s="206" t="s">
        <v>596</v>
      </c>
      <c r="C239" s="170">
        <f>SUM(D239:G239)</f>
        <v>66.12499999999999</v>
      </c>
      <c r="D239" s="170"/>
      <c r="E239" s="170"/>
      <c r="F239" s="175">
        <v>66.12499999999999</v>
      </c>
      <c r="G239" s="170"/>
      <c r="H239" s="170"/>
    </row>
    <row r="240" spans="1:8" s="5" customFormat="1" ht="15">
      <c r="A240" s="206"/>
      <c r="B240" s="206" t="s">
        <v>675</v>
      </c>
      <c r="C240" s="170">
        <f>SUM(D240:G240)</f>
        <v>76.04374999999997</v>
      </c>
      <c r="D240" s="170"/>
      <c r="E240" s="170"/>
      <c r="F240" s="175">
        <f>F239*1.15</f>
        <v>76.04374999999997</v>
      </c>
      <c r="G240" s="170"/>
      <c r="H240" s="170"/>
    </row>
    <row r="241" spans="1:8" s="5" customFormat="1" ht="38.25">
      <c r="A241" s="10" t="s">
        <v>839</v>
      </c>
      <c r="B241" s="10" t="s">
        <v>798</v>
      </c>
      <c r="C241" s="173">
        <f t="shared" si="80"/>
        <v>2184</v>
      </c>
      <c r="D241" s="173">
        <f>D242+D246</f>
        <v>0</v>
      </c>
      <c r="E241" s="173">
        <f aca="true" t="shared" si="108" ref="E241:H241">E242+E246</f>
        <v>0</v>
      </c>
      <c r="F241" s="173">
        <f t="shared" si="108"/>
        <v>1584</v>
      </c>
      <c r="G241" s="173">
        <f t="shared" si="108"/>
        <v>600</v>
      </c>
      <c r="H241" s="173">
        <f t="shared" si="108"/>
        <v>0</v>
      </c>
    </row>
    <row r="242" spans="1:8" s="5" customFormat="1" ht="51">
      <c r="A242" s="11" t="s">
        <v>840</v>
      </c>
      <c r="B242" s="11" t="s">
        <v>1027</v>
      </c>
      <c r="C242" s="174">
        <f>SUM(D242:H242)</f>
        <v>1584</v>
      </c>
      <c r="D242" s="174">
        <f>SUM(D243:D245)</f>
        <v>0</v>
      </c>
      <c r="E242" s="174">
        <f>SUM(E243:E245)</f>
        <v>0</v>
      </c>
      <c r="F242" s="174">
        <f>SUM(F243:F245)</f>
        <v>984</v>
      </c>
      <c r="G242" s="174">
        <f>SUM(G243:G245)</f>
        <v>600</v>
      </c>
      <c r="H242" s="174">
        <f>SUM(H243:H245)</f>
        <v>0</v>
      </c>
    </row>
    <row r="243" spans="1:8" s="5" customFormat="1" ht="15">
      <c r="A243" s="206"/>
      <c r="B243" s="206" t="s">
        <v>595</v>
      </c>
      <c r="C243" s="170">
        <f>SUM(D243:H243)</f>
        <v>484</v>
      </c>
      <c r="D243" s="170"/>
      <c r="E243" s="175"/>
      <c r="F243" s="175">
        <v>284</v>
      </c>
      <c r="G243" s="175">
        <v>200</v>
      </c>
      <c r="H243" s="170"/>
    </row>
    <row r="244" spans="1:8" s="5" customFormat="1" ht="15">
      <c r="A244" s="206"/>
      <c r="B244" s="206" t="s">
        <v>596</v>
      </c>
      <c r="C244" s="170">
        <f aca="true" t="shared" si="109" ref="C244:C245">SUM(D244:H244)</f>
        <v>550</v>
      </c>
      <c r="D244" s="170"/>
      <c r="E244" s="175"/>
      <c r="F244" s="175">
        <v>350</v>
      </c>
      <c r="G244" s="175">
        <v>200</v>
      </c>
      <c r="H244" s="170"/>
    </row>
    <row r="245" spans="1:8" s="5" customFormat="1" ht="15">
      <c r="A245" s="206"/>
      <c r="B245" s="206" t="s">
        <v>675</v>
      </c>
      <c r="C245" s="170">
        <f t="shared" si="109"/>
        <v>550</v>
      </c>
      <c r="D245" s="170"/>
      <c r="E245" s="175"/>
      <c r="F245" s="175">
        <v>350</v>
      </c>
      <c r="G245" s="175">
        <v>200</v>
      </c>
      <c r="H245" s="170"/>
    </row>
    <row r="246" spans="1:8" s="5" customFormat="1" ht="25.5">
      <c r="A246" s="11" t="s">
        <v>841</v>
      </c>
      <c r="B246" s="11" t="s">
        <v>1026</v>
      </c>
      <c r="C246" s="174">
        <f>SUM(D246:H246)</f>
        <v>600</v>
      </c>
      <c r="D246" s="174">
        <f>SUM(D247:D249)</f>
        <v>0</v>
      </c>
      <c r="E246" s="174">
        <f>SUM(E247:E249)</f>
        <v>0</v>
      </c>
      <c r="F246" s="174">
        <f>SUM(F247:F249)</f>
        <v>600</v>
      </c>
      <c r="G246" s="174">
        <f>SUM(G247:G249)</f>
        <v>0</v>
      </c>
      <c r="H246" s="174">
        <f>SUM(H247:H249)</f>
        <v>0</v>
      </c>
    </row>
    <row r="247" spans="1:8" s="5" customFormat="1" ht="15">
      <c r="A247" s="206"/>
      <c r="B247" s="206" t="s">
        <v>595</v>
      </c>
      <c r="C247" s="170">
        <f>SUM(D247:H247)</f>
        <v>200</v>
      </c>
      <c r="D247" s="170"/>
      <c r="E247" s="175"/>
      <c r="F247" s="175">
        <v>200</v>
      </c>
      <c r="G247" s="175"/>
      <c r="H247" s="170"/>
    </row>
    <row r="248" spans="1:8" s="5" customFormat="1" ht="15">
      <c r="A248" s="206"/>
      <c r="B248" s="206" t="s">
        <v>596</v>
      </c>
      <c r="C248" s="170">
        <f aca="true" t="shared" si="110" ref="C248:C249">SUM(D248:H248)</f>
        <v>200</v>
      </c>
      <c r="D248" s="170"/>
      <c r="E248" s="175"/>
      <c r="F248" s="175">
        <v>200</v>
      </c>
      <c r="G248" s="175"/>
      <c r="H248" s="170"/>
    </row>
    <row r="249" spans="1:8" s="5" customFormat="1" ht="15">
      <c r="A249" s="206"/>
      <c r="B249" s="206" t="s">
        <v>675</v>
      </c>
      <c r="C249" s="170">
        <f t="shared" si="110"/>
        <v>200</v>
      </c>
      <c r="D249" s="170"/>
      <c r="E249" s="175"/>
      <c r="F249" s="175">
        <v>200</v>
      </c>
      <c r="G249" s="175"/>
      <c r="H249" s="170"/>
    </row>
    <row r="250" spans="1:8" s="5" customFormat="1" ht="25.5">
      <c r="A250" s="14" t="s">
        <v>842</v>
      </c>
      <c r="B250" s="14" t="s">
        <v>936</v>
      </c>
      <c r="C250" s="180">
        <f aca="true" t="shared" si="111" ref="C250:C255">SUM(D250:H250)</f>
        <v>2687459.2576</v>
      </c>
      <c r="D250" s="180">
        <f>D251</f>
        <v>0</v>
      </c>
      <c r="E250" s="180">
        <f aca="true" t="shared" si="112" ref="E250:H250">E251</f>
        <v>0</v>
      </c>
      <c r="F250" s="180">
        <f t="shared" si="112"/>
        <v>2687459.2576</v>
      </c>
      <c r="G250" s="180">
        <f t="shared" si="112"/>
        <v>0</v>
      </c>
      <c r="H250" s="180">
        <f t="shared" si="112"/>
        <v>0</v>
      </c>
    </row>
    <row r="251" spans="1:8" s="5" customFormat="1" ht="25.5">
      <c r="A251" s="15" t="s">
        <v>843</v>
      </c>
      <c r="B251" s="15" t="s">
        <v>49</v>
      </c>
      <c r="C251" s="174">
        <f>SUM(D251:H251)</f>
        <v>2687459.2576</v>
      </c>
      <c r="D251" s="174">
        <f>SUM(D252:D254)</f>
        <v>0</v>
      </c>
      <c r="E251" s="174">
        <f>SUM(E252:E254)</f>
        <v>0</v>
      </c>
      <c r="F251" s="174">
        <f>SUM(F252:F254)</f>
        <v>2687459.2576</v>
      </c>
      <c r="G251" s="174">
        <f>SUM(G252:G254)</f>
        <v>0</v>
      </c>
      <c r="H251" s="174">
        <f>SUM(H252:H254)</f>
        <v>0</v>
      </c>
    </row>
    <row r="252" spans="1:8" s="5" customFormat="1" ht="15">
      <c r="A252" s="12"/>
      <c r="B252" s="206" t="s">
        <v>595</v>
      </c>
      <c r="C252" s="170">
        <f>SUM(D252:H252)</f>
        <v>863200</v>
      </c>
      <c r="D252" s="178"/>
      <c r="E252" s="175"/>
      <c r="F252" s="178">
        <v>863200</v>
      </c>
      <c r="G252" s="175"/>
      <c r="H252" s="178"/>
    </row>
    <row r="253" spans="1:8" s="5" customFormat="1" ht="15">
      <c r="A253" s="12"/>
      <c r="B253" s="206" t="s">
        <v>596</v>
      </c>
      <c r="C253" s="170">
        <f aca="true" t="shared" si="113" ref="C253:C254">SUM(D253:H253)</f>
        <v>896001.6</v>
      </c>
      <c r="D253" s="178"/>
      <c r="E253" s="175"/>
      <c r="F253" s="170">
        <f aca="true" t="shared" si="114" ref="F253">F252*103.8%</f>
        <v>896001.6</v>
      </c>
      <c r="G253" s="175"/>
      <c r="H253" s="178"/>
    </row>
    <row r="254" spans="1:8" s="5" customFormat="1" ht="15">
      <c r="A254" s="12"/>
      <c r="B254" s="206" t="s">
        <v>675</v>
      </c>
      <c r="C254" s="170">
        <f t="shared" si="113"/>
        <v>928257.6576</v>
      </c>
      <c r="D254" s="178"/>
      <c r="E254" s="175"/>
      <c r="F254" s="170">
        <f aca="true" t="shared" si="115" ref="F254">F253*103.6%</f>
        <v>928257.6576</v>
      </c>
      <c r="G254" s="175"/>
      <c r="H254" s="178"/>
    </row>
    <row r="255" spans="1:8" s="5" customFormat="1" ht="28.5" customHeight="1">
      <c r="A255" s="8"/>
      <c r="B255" s="8" t="s">
        <v>785</v>
      </c>
      <c r="C255" s="171">
        <f t="shared" si="111"/>
        <v>490755.187672</v>
      </c>
      <c r="D255" s="171">
        <f>SUM(D256:D258)</f>
        <v>0</v>
      </c>
      <c r="E255" s="171">
        <f>SUM(E256:E258)</f>
        <v>0</v>
      </c>
      <c r="F255" s="171">
        <f>SUM(F256:F258)</f>
        <v>490695.187672</v>
      </c>
      <c r="G255" s="171">
        <f>SUM(G256:G258)</f>
        <v>60</v>
      </c>
      <c r="H255" s="171">
        <f>SUM(H256:H258)</f>
        <v>0</v>
      </c>
    </row>
    <row r="256" spans="1:8" s="5" customFormat="1" ht="15">
      <c r="A256" s="206"/>
      <c r="B256" s="206" t="s">
        <v>595</v>
      </c>
      <c r="C256" s="170">
        <f>SUM(D256:H256)</f>
        <v>141455.00000000003</v>
      </c>
      <c r="D256" s="176">
        <f>D261+D330+D347+D342+D281</f>
        <v>0</v>
      </c>
      <c r="E256" s="176">
        <f aca="true" t="shared" si="116" ref="E256:H256">E261+E330+E347+E342+E281</f>
        <v>0</v>
      </c>
      <c r="F256" s="176">
        <f t="shared" si="116"/>
        <v>141435.00000000003</v>
      </c>
      <c r="G256" s="176">
        <f t="shared" si="116"/>
        <v>20</v>
      </c>
      <c r="H256" s="176">
        <f t="shared" si="116"/>
        <v>0</v>
      </c>
    </row>
    <row r="257" spans="1:8" s="5" customFormat="1" ht="15">
      <c r="A257" s="206"/>
      <c r="B257" s="206" t="s">
        <v>596</v>
      </c>
      <c r="C257" s="170">
        <f aca="true" t="shared" si="117" ref="C257:C258">SUM(D257:H257)</f>
        <v>162518.50199999998</v>
      </c>
      <c r="D257" s="176">
        <f aca="true" t="shared" si="118" ref="D257:H258">D262+D331+D348+D343+D282</f>
        <v>0</v>
      </c>
      <c r="E257" s="176">
        <f t="shared" si="118"/>
        <v>0</v>
      </c>
      <c r="F257" s="176">
        <f t="shared" si="118"/>
        <v>162498.50199999998</v>
      </c>
      <c r="G257" s="176">
        <f t="shared" si="118"/>
        <v>20</v>
      </c>
      <c r="H257" s="176">
        <f t="shared" si="118"/>
        <v>0</v>
      </c>
    </row>
    <row r="258" spans="1:8" s="5" customFormat="1" ht="15">
      <c r="A258" s="206"/>
      <c r="B258" s="206" t="s">
        <v>675</v>
      </c>
      <c r="C258" s="170">
        <f t="shared" si="117"/>
        <v>186781.685672</v>
      </c>
      <c r="D258" s="176">
        <f t="shared" si="118"/>
        <v>0</v>
      </c>
      <c r="E258" s="176">
        <f t="shared" si="118"/>
        <v>0</v>
      </c>
      <c r="F258" s="176">
        <f t="shared" si="118"/>
        <v>186761.685672</v>
      </c>
      <c r="G258" s="176">
        <f t="shared" si="118"/>
        <v>20</v>
      </c>
      <c r="H258" s="176">
        <f t="shared" si="118"/>
        <v>0</v>
      </c>
    </row>
    <row r="259" spans="1:8" s="5" customFormat="1" ht="25.5">
      <c r="A259" s="35" t="s">
        <v>15</v>
      </c>
      <c r="B259" s="10" t="s">
        <v>799</v>
      </c>
      <c r="C259" s="186">
        <f aca="true" t="shared" si="119" ref="C259:C332">SUM(D259:H259)</f>
        <v>952.7876719999999</v>
      </c>
      <c r="D259" s="186">
        <f>D260+D280</f>
        <v>0</v>
      </c>
      <c r="E259" s="186">
        <f aca="true" t="shared" si="120" ref="E259:H259">E260+E280</f>
        <v>0</v>
      </c>
      <c r="F259" s="186">
        <f t="shared" si="120"/>
        <v>892.7876719999999</v>
      </c>
      <c r="G259" s="186">
        <f t="shared" si="120"/>
        <v>60</v>
      </c>
      <c r="H259" s="186">
        <f t="shared" si="120"/>
        <v>0</v>
      </c>
    </row>
    <row r="260" spans="1:8" s="5" customFormat="1" ht="25.5">
      <c r="A260" s="11" t="s">
        <v>17</v>
      </c>
      <c r="B260" s="11" t="s">
        <v>233</v>
      </c>
      <c r="C260" s="174">
        <f>SUM(D260:H260)</f>
        <v>171.987672</v>
      </c>
      <c r="D260" s="174">
        <f>SUM(D261:D263)</f>
        <v>0</v>
      </c>
      <c r="E260" s="174">
        <f>SUM(E261:E263)</f>
        <v>0</v>
      </c>
      <c r="F260" s="174">
        <f>SUM(F261:F263)</f>
        <v>111.987672</v>
      </c>
      <c r="G260" s="174">
        <f>SUM(G261:G263)</f>
        <v>60</v>
      </c>
      <c r="H260" s="174">
        <f>SUM(H261:H263)</f>
        <v>0</v>
      </c>
    </row>
    <row r="261" spans="1:8" s="5" customFormat="1" ht="15">
      <c r="A261" s="206"/>
      <c r="B261" s="206" t="s">
        <v>595</v>
      </c>
      <c r="C261" s="170">
        <f>SUM(D261:H261)</f>
        <v>55.6</v>
      </c>
      <c r="D261" s="176">
        <f>D265+D269+D273+D277</f>
        <v>0</v>
      </c>
      <c r="E261" s="176">
        <f aca="true" t="shared" si="121" ref="E261:H261">E265+E269+E273+E277</f>
        <v>0</v>
      </c>
      <c r="F261" s="176">
        <f t="shared" si="121"/>
        <v>35.6</v>
      </c>
      <c r="G261" s="176">
        <f t="shared" si="121"/>
        <v>20</v>
      </c>
      <c r="H261" s="176">
        <f t="shared" si="121"/>
        <v>0</v>
      </c>
    </row>
    <row r="262" spans="1:8" s="5" customFormat="1" ht="15">
      <c r="A262" s="206"/>
      <c r="B262" s="206" t="s">
        <v>596</v>
      </c>
      <c r="C262" s="170">
        <f aca="true" t="shared" si="122" ref="C262:C263">SUM(D262:H262)</f>
        <v>57.402</v>
      </c>
      <c r="D262" s="176">
        <f aca="true" t="shared" si="123" ref="D262:H263">D266+D270+D274+D278</f>
        <v>0</v>
      </c>
      <c r="E262" s="176">
        <f t="shared" si="123"/>
        <v>0</v>
      </c>
      <c r="F262" s="176">
        <f t="shared" si="123"/>
        <v>37.402</v>
      </c>
      <c r="G262" s="176">
        <f t="shared" si="123"/>
        <v>20</v>
      </c>
      <c r="H262" s="176">
        <f t="shared" si="123"/>
        <v>0</v>
      </c>
    </row>
    <row r="263" spans="1:8" s="5" customFormat="1" ht="15">
      <c r="A263" s="206"/>
      <c r="B263" s="206" t="s">
        <v>675</v>
      </c>
      <c r="C263" s="170">
        <f t="shared" si="122"/>
        <v>58.985672</v>
      </c>
      <c r="D263" s="176">
        <f t="shared" si="123"/>
        <v>0</v>
      </c>
      <c r="E263" s="176">
        <f t="shared" si="123"/>
        <v>0</v>
      </c>
      <c r="F263" s="176">
        <f t="shared" si="123"/>
        <v>38.985672</v>
      </c>
      <c r="G263" s="176">
        <f t="shared" si="123"/>
        <v>20</v>
      </c>
      <c r="H263" s="176">
        <f t="shared" si="123"/>
        <v>0</v>
      </c>
    </row>
    <row r="264" spans="1:8" s="5" customFormat="1" ht="15">
      <c r="A264" s="206" t="s">
        <v>844</v>
      </c>
      <c r="B264" s="217" t="s">
        <v>235</v>
      </c>
      <c r="C264" s="185">
        <f>SUM(D264:H264)</f>
        <v>37.360416</v>
      </c>
      <c r="D264" s="185">
        <f aca="true" t="shared" si="124" ref="D264:E264">SUM(D265:D267)</f>
        <v>0</v>
      </c>
      <c r="E264" s="185">
        <f t="shared" si="124"/>
        <v>0</v>
      </c>
      <c r="F264" s="185">
        <f>SUM(F265:F267)</f>
        <v>37.360416</v>
      </c>
      <c r="G264" s="185">
        <f aca="true" t="shared" si="125" ref="G264:H264">SUM(G265:G267)</f>
        <v>0</v>
      </c>
      <c r="H264" s="185">
        <f t="shared" si="125"/>
        <v>0</v>
      </c>
    </row>
    <row r="265" spans="1:8" s="5" customFormat="1" ht="15">
      <c r="A265" s="206"/>
      <c r="B265" s="18" t="s">
        <v>595</v>
      </c>
      <c r="C265" s="176">
        <f>SUM(D265:H265)</f>
        <v>12</v>
      </c>
      <c r="D265" s="176"/>
      <c r="E265" s="182"/>
      <c r="F265" s="176">
        <v>12</v>
      </c>
      <c r="G265" s="182"/>
      <c r="H265" s="170"/>
    </row>
    <row r="266" spans="1:8" s="5" customFormat="1" ht="15">
      <c r="A266" s="206"/>
      <c r="B266" s="18" t="s">
        <v>596</v>
      </c>
      <c r="C266" s="176">
        <f aca="true" t="shared" si="126" ref="C266:C267">SUM(D266:H266)</f>
        <v>12.456</v>
      </c>
      <c r="D266" s="176"/>
      <c r="E266" s="182"/>
      <c r="F266" s="170">
        <f aca="true" t="shared" si="127" ref="F266">F265*103.8%</f>
        <v>12.456</v>
      </c>
      <c r="G266" s="182"/>
      <c r="H266" s="170"/>
    </row>
    <row r="267" spans="1:8" s="5" customFormat="1" ht="15">
      <c r="A267" s="206"/>
      <c r="B267" s="18" t="s">
        <v>675</v>
      </c>
      <c r="C267" s="176">
        <f t="shared" si="126"/>
        <v>12.904416</v>
      </c>
      <c r="D267" s="176"/>
      <c r="E267" s="182"/>
      <c r="F267" s="170">
        <f aca="true" t="shared" si="128" ref="F267">F266*103.6%</f>
        <v>12.904416</v>
      </c>
      <c r="G267" s="182"/>
      <c r="H267" s="170"/>
    </row>
    <row r="268" spans="1:8" s="5" customFormat="1" ht="15">
      <c r="A268" s="206" t="s">
        <v>845</v>
      </c>
      <c r="B268" s="218" t="s">
        <v>237</v>
      </c>
      <c r="C268" s="185">
        <f>SUM(D268:H268)</f>
        <v>15.566840000000003</v>
      </c>
      <c r="D268" s="185">
        <f aca="true" t="shared" si="129" ref="D268:E268">SUM(D269:D271)</f>
        <v>0</v>
      </c>
      <c r="E268" s="185">
        <f t="shared" si="129"/>
        <v>0</v>
      </c>
      <c r="F268" s="185">
        <f>SUM(F269:F271)</f>
        <v>15.566840000000003</v>
      </c>
      <c r="G268" s="185">
        <f aca="true" t="shared" si="130" ref="G268:H268">SUM(G269:G271)</f>
        <v>0</v>
      </c>
      <c r="H268" s="185">
        <f t="shared" si="130"/>
        <v>0</v>
      </c>
    </row>
    <row r="269" spans="1:8" s="5" customFormat="1" ht="15">
      <c r="A269" s="206"/>
      <c r="B269" s="18" t="s">
        <v>595</v>
      </c>
      <c r="C269" s="176">
        <f>SUM(D269:H269)</f>
        <v>5</v>
      </c>
      <c r="D269" s="176"/>
      <c r="E269" s="182"/>
      <c r="F269" s="176">
        <v>5</v>
      </c>
      <c r="G269" s="182"/>
      <c r="H269" s="170"/>
    </row>
    <row r="270" spans="1:8" s="5" customFormat="1" ht="15">
      <c r="A270" s="206"/>
      <c r="B270" s="18" t="s">
        <v>596</v>
      </c>
      <c r="C270" s="176">
        <f aca="true" t="shared" si="131" ref="C270:C271">SUM(D270:H270)</f>
        <v>5.19</v>
      </c>
      <c r="D270" s="176"/>
      <c r="E270" s="182"/>
      <c r="F270" s="170">
        <f aca="true" t="shared" si="132" ref="F270">F269*103.8%</f>
        <v>5.19</v>
      </c>
      <c r="G270" s="182"/>
      <c r="H270" s="170"/>
    </row>
    <row r="271" spans="1:8" s="5" customFormat="1" ht="15">
      <c r="A271" s="206"/>
      <c r="B271" s="18" t="s">
        <v>675</v>
      </c>
      <c r="C271" s="176">
        <f t="shared" si="131"/>
        <v>5.3768400000000005</v>
      </c>
      <c r="D271" s="176"/>
      <c r="E271" s="182"/>
      <c r="F271" s="170">
        <f aca="true" t="shared" si="133" ref="F271">F270*103.6%</f>
        <v>5.3768400000000005</v>
      </c>
      <c r="G271" s="182"/>
      <c r="H271" s="170"/>
    </row>
    <row r="272" spans="1:8" s="5" customFormat="1" ht="25.5">
      <c r="A272" s="206" t="s">
        <v>846</v>
      </c>
      <c r="B272" s="25" t="s">
        <v>602</v>
      </c>
      <c r="C272" s="185">
        <f>SUM(D272:H272)</f>
        <v>21.7</v>
      </c>
      <c r="D272" s="185">
        <f aca="true" t="shared" si="134" ref="D272:E272">SUM(D273:D275)</f>
        <v>0</v>
      </c>
      <c r="E272" s="185">
        <f t="shared" si="134"/>
        <v>0</v>
      </c>
      <c r="F272" s="185">
        <f>SUM(F273:F275)</f>
        <v>21.7</v>
      </c>
      <c r="G272" s="185">
        <f aca="true" t="shared" si="135" ref="G272:H272">SUM(G273:G275)</f>
        <v>0</v>
      </c>
      <c r="H272" s="185">
        <f t="shared" si="135"/>
        <v>0</v>
      </c>
    </row>
    <row r="273" spans="1:8" s="5" customFormat="1" ht="15">
      <c r="A273" s="206"/>
      <c r="B273" s="18" t="s">
        <v>595</v>
      </c>
      <c r="C273" s="176">
        <f>SUM(D273:H273)</f>
        <v>6.6</v>
      </c>
      <c r="D273" s="176"/>
      <c r="E273" s="182"/>
      <c r="F273" s="176">
        <v>6.6</v>
      </c>
      <c r="G273" s="182"/>
      <c r="H273" s="170"/>
    </row>
    <row r="274" spans="1:8" s="5" customFormat="1" ht="15">
      <c r="A274" s="206"/>
      <c r="B274" s="18" t="s">
        <v>596</v>
      </c>
      <c r="C274" s="176">
        <f aca="true" t="shared" si="136" ref="C274:C275">SUM(D274:H274)</f>
        <v>7.3</v>
      </c>
      <c r="D274" s="176"/>
      <c r="E274" s="182"/>
      <c r="F274" s="176">
        <v>7.3</v>
      </c>
      <c r="G274" s="182"/>
      <c r="H274" s="170"/>
    </row>
    <row r="275" spans="1:8" s="5" customFormat="1" ht="15">
      <c r="A275" s="206"/>
      <c r="B275" s="18" t="s">
        <v>675</v>
      </c>
      <c r="C275" s="176">
        <f t="shared" si="136"/>
        <v>7.8</v>
      </c>
      <c r="D275" s="176"/>
      <c r="E275" s="182"/>
      <c r="F275" s="176">
        <v>7.8</v>
      </c>
      <c r="G275" s="182"/>
      <c r="H275" s="170"/>
    </row>
    <row r="276" spans="1:8" s="5" customFormat="1" ht="15">
      <c r="A276" s="206" t="s">
        <v>847</v>
      </c>
      <c r="B276" s="25" t="s">
        <v>603</v>
      </c>
      <c r="C276" s="185">
        <f>SUM(D276:H276)</f>
        <v>97.360416</v>
      </c>
      <c r="D276" s="185">
        <f aca="true" t="shared" si="137" ref="D276:E276">SUM(D277:D279)</f>
        <v>0</v>
      </c>
      <c r="E276" s="185">
        <f t="shared" si="137"/>
        <v>0</v>
      </c>
      <c r="F276" s="185">
        <f>SUM(F277:F279)</f>
        <v>37.360416</v>
      </c>
      <c r="G276" s="185">
        <f>SUM(G277:G279)</f>
        <v>60</v>
      </c>
      <c r="H276" s="185">
        <f aca="true" t="shared" si="138" ref="H276">SUM(H277:H279)</f>
        <v>0</v>
      </c>
    </row>
    <row r="277" spans="1:8" s="5" customFormat="1" ht="15">
      <c r="A277" s="206"/>
      <c r="B277" s="18" t="s">
        <v>595</v>
      </c>
      <c r="C277" s="176">
        <f>SUM(D277:H277)</f>
        <v>32</v>
      </c>
      <c r="D277" s="176"/>
      <c r="E277" s="182"/>
      <c r="F277" s="176">
        <v>12</v>
      </c>
      <c r="G277" s="182">
        <v>20</v>
      </c>
      <c r="H277" s="170"/>
    </row>
    <row r="278" spans="1:8" s="5" customFormat="1" ht="15">
      <c r="A278" s="206"/>
      <c r="B278" s="18" t="s">
        <v>596</v>
      </c>
      <c r="C278" s="176">
        <f aca="true" t="shared" si="139" ref="C278:C279">SUM(D278:H278)</f>
        <v>32.456</v>
      </c>
      <c r="D278" s="176"/>
      <c r="E278" s="182"/>
      <c r="F278" s="170">
        <f aca="true" t="shared" si="140" ref="F278">F277*103.8%</f>
        <v>12.456</v>
      </c>
      <c r="G278" s="182">
        <v>20</v>
      </c>
      <c r="H278" s="170"/>
    </row>
    <row r="279" spans="1:8" s="5" customFormat="1" ht="15">
      <c r="A279" s="206"/>
      <c r="B279" s="18" t="s">
        <v>675</v>
      </c>
      <c r="C279" s="176">
        <f t="shared" si="139"/>
        <v>32.904416</v>
      </c>
      <c r="D279" s="176"/>
      <c r="E279" s="182"/>
      <c r="F279" s="170">
        <f aca="true" t="shared" si="141" ref="F279">F278*103.6%</f>
        <v>12.904416</v>
      </c>
      <c r="G279" s="182">
        <v>20</v>
      </c>
      <c r="H279" s="170"/>
    </row>
    <row r="280" spans="1:8" s="5" customFormat="1" ht="25.5">
      <c r="A280" s="11" t="s">
        <v>110</v>
      </c>
      <c r="B280" s="11" t="s">
        <v>111</v>
      </c>
      <c r="C280" s="174">
        <f>SUM(D280:H280)</f>
        <v>780.8</v>
      </c>
      <c r="D280" s="174">
        <f>SUM(D281:D283)</f>
        <v>0</v>
      </c>
      <c r="E280" s="174">
        <f>SUM(E281:E283)</f>
        <v>0</v>
      </c>
      <c r="F280" s="174">
        <f>SUM(F281:F283)</f>
        <v>780.8</v>
      </c>
      <c r="G280" s="174">
        <f>SUM(G281:G283)</f>
        <v>0</v>
      </c>
      <c r="H280" s="174">
        <f>SUM(H281:H283)</f>
        <v>0</v>
      </c>
    </row>
    <row r="281" spans="1:8" s="5" customFormat="1" ht="15">
      <c r="A281" s="215"/>
      <c r="B281" s="215" t="s">
        <v>595</v>
      </c>
      <c r="C281" s="170">
        <f aca="true" t="shared" si="142" ref="C281:C319">SUM(D281:H281)</f>
        <v>235.20000000000002</v>
      </c>
      <c r="D281" s="170">
        <f aca="true" t="shared" si="143" ref="D281:H283">D285+D289+D293+D297+D301+D305+D309+D313+D317+D321+D325</f>
        <v>0</v>
      </c>
      <c r="E281" s="170">
        <f t="shared" si="143"/>
        <v>0</v>
      </c>
      <c r="F281" s="170">
        <f>F285+F289+F293+F297+F301+F305+F309+F313+F317+F321+F325</f>
        <v>235.20000000000002</v>
      </c>
      <c r="G281" s="170">
        <f aca="true" t="shared" si="144" ref="G281:H281">G285+G289+G293+G297+G301+G305+G309+G313+G317+G321+G325</f>
        <v>0</v>
      </c>
      <c r="H281" s="170">
        <f t="shared" si="144"/>
        <v>0</v>
      </c>
    </row>
    <row r="282" spans="1:8" s="5" customFormat="1" ht="15">
      <c r="A282" s="215"/>
      <c r="B282" s="215" t="s">
        <v>596</v>
      </c>
      <c r="C282" s="170">
        <f t="shared" si="142"/>
        <v>258.3</v>
      </c>
      <c r="D282" s="170">
        <f t="shared" si="143"/>
        <v>0</v>
      </c>
      <c r="E282" s="170">
        <f t="shared" si="143"/>
        <v>0</v>
      </c>
      <c r="F282" s="170">
        <f t="shared" si="143"/>
        <v>258.3</v>
      </c>
      <c r="G282" s="170">
        <f t="shared" si="143"/>
        <v>0</v>
      </c>
      <c r="H282" s="170">
        <f t="shared" si="143"/>
        <v>0</v>
      </c>
    </row>
    <row r="283" spans="1:8" s="5" customFormat="1" ht="15">
      <c r="A283" s="215"/>
      <c r="B283" s="18" t="s">
        <v>675</v>
      </c>
      <c r="C283" s="170">
        <f t="shared" si="142"/>
        <v>287.3</v>
      </c>
      <c r="D283" s="170">
        <f t="shared" si="143"/>
        <v>0</v>
      </c>
      <c r="E283" s="170">
        <f t="shared" si="143"/>
        <v>0</v>
      </c>
      <c r="F283" s="170">
        <f t="shared" si="143"/>
        <v>287.3</v>
      </c>
      <c r="G283" s="170">
        <f t="shared" si="143"/>
        <v>0</v>
      </c>
      <c r="H283" s="170">
        <f t="shared" si="143"/>
        <v>0</v>
      </c>
    </row>
    <row r="284" spans="1:8" s="5" customFormat="1" ht="15">
      <c r="A284" s="215" t="s">
        <v>112</v>
      </c>
      <c r="B284" s="220" t="s">
        <v>113</v>
      </c>
      <c r="C284" s="170">
        <f t="shared" si="142"/>
        <v>12.1</v>
      </c>
      <c r="D284" s="185">
        <f>SUM(D285:D287)</f>
        <v>0</v>
      </c>
      <c r="E284" s="185">
        <f aca="true" t="shared" si="145" ref="E284:H284">SUM(E285:E287)</f>
        <v>0</v>
      </c>
      <c r="F284" s="185">
        <f t="shared" si="145"/>
        <v>12.1</v>
      </c>
      <c r="G284" s="185">
        <f t="shared" si="145"/>
        <v>0</v>
      </c>
      <c r="H284" s="185">
        <f t="shared" si="145"/>
        <v>0</v>
      </c>
    </row>
    <row r="285" spans="1:8" s="5" customFormat="1" ht="15">
      <c r="A285" s="215"/>
      <c r="B285" s="18" t="s">
        <v>595</v>
      </c>
      <c r="C285" s="170">
        <f t="shared" si="142"/>
        <v>3.7</v>
      </c>
      <c r="D285" s="176"/>
      <c r="E285" s="176"/>
      <c r="F285" s="176">
        <v>3.7</v>
      </c>
      <c r="G285" s="176"/>
      <c r="H285" s="170"/>
    </row>
    <row r="286" spans="1:8" s="5" customFormat="1" ht="15">
      <c r="A286" s="215"/>
      <c r="B286" s="18" t="s">
        <v>596</v>
      </c>
      <c r="C286" s="170">
        <f t="shared" si="142"/>
        <v>4.1</v>
      </c>
      <c r="D286" s="176"/>
      <c r="E286" s="176"/>
      <c r="F286" s="176">
        <v>4.1</v>
      </c>
      <c r="G286" s="176"/>
      <c r="H286" s="170"/>
    </row>
    <row r="287" spans="1:8" s="5" customFormat="1" ht="15">
      <c r="A287" s="215"/>
      <c r="B287" s="18" t="s">
        <v>675</v>
      </c>
      <c r="C287" s="170">
        <f t="shared" si="142"/>
        <v>4.3</v>
      </c>
      <c r="D287" s="176"/>
      <c r="E287" s="176"/>
      <c r="F287" s="176">
        <v>4.3</v>
      </c>
      <c r="G287" s="176"/>
      <c r="H287" s="170"/>
    </row>
    <row r="288" spans="1:8" s="5" customFormat="1" ht="15">
      <c r="A288" s="215" t="s">
        <v>114</v>
      </c>
      <c r="B288" s="21" t="s">
        <v>115</v>
      </c>
      <c r="C288" s="170">
        <f aca="true" t="shared" si="146" ref="C288">SUM(D288:H288)</f>
        <v>27.3</v>
      </c>
      <c r="D288" s="185">
        <f>SUM(D289:D291)</f>
        <v>0</v>
      </c>
      <c r="E288" s="185">
        <f aca="true" t="shared" si="147" ref="E288">SUM(E289:E291)</f>
        <v>0</v>
      </c>
      <c r="F288" s="185">
        <f aca="true" t="shared" si="148" ref="F288">SUM(F289:F291)</f>
        <v>27.3</v>
      </c>
      <c r="G288" s="185">
        <f aca="true" t="shared" si="149" ref="G288">SUM(G289:G291)</f>
        <v>0</v>
      </c>
      <c r="H288" s="185">
        <f aca="true" t="shared" si="150" ref="H288">SUM(H289:H291)</f>
        <v>0</v>
      </c>
    </row>
    <row r="289" spans="1:8" s="5" customFormat="1" ht="15">
      <c r="A289" s="215"/>
      <c r="B289" s="18" t="s">
        <v>595</v>
      </c>
      <c r="C289" s="170">
        <f t="shared" si="142"/>
        <v>8.5</v>
      </c>
      <c r="D289" s="176"/>
      <c r="E289" s="176"/>
      <c r="F289" s="176">
        <v>8.5</v>
      </c>
      <c r="G289" s="176"/>
      <c r="H289" s="170"/>
    </row>
    <row r="290" spans="1:8" s="5" customFormat="1" ht="15">
      <c r="A290" s="215"/>
      <c r="B290" s="18" t="s">
        <v>596</v>
      </c>
      <c r="C290" s="170">
        <f t="shared" si="142"/>
        <v>9.3</v>
      </c>
      <c r="D290" s="176"/>
      <c r="E290" s="176"/>
      <c r="F290" s="176">
        <v>9.3</v>
      </c>
      <c r="G290" s="176"/>
      <c r="H290" s="170"/>
    </row>
    <row r="291" spans="1:8" s="5" customFormat="1" ht="15">
      <c r="A291" s="215"/>
      <c r="B291" s="18" t="s">
        <v>675</v>
      </c>
      <c r="C291" s="170">
        <f t="shared" si="142"/>
        <v>9.5</v>
      </c>
      <c r="D291" s="176"/>
      <c r="E291" s="176"/>
      <c r="F291" s="176">
        <v>9.5</v>
      </c>
      <c r="G291" s="176"/>
      <c r="H291" s="170"/>
    </row>
    <row r="292" spans="1:8" s="5" customFormat="1" ht="15">
      <c r="A292" s="215" t="s">
        <v>116</v>
      </c>
      <c r="B292" s="22" t="s">
        <v>117</v>
      </c>
      <c r="C292" s="170">
        <f aca="true" t="shared" si="151" ref="C292">SUM(D292:H292)</f>
        <v>24.2</v>
      </c>
      <c r="D292" s="185">
        <f>SUM(D293:D295)</f>
        <v>0</v>
      </c>
      <c r="E292" s="185">
        <f aca="true" t="shared" si="152" ref="E292">SUM(E293:E295)</f>
        <v>0</v>
      </c>
      <c r="F292" s="185">
        <f aca="true" t="shared" si="153" ref="F292">SUM(F293:F295)</f>
        <v>24.2</v>
      </c>
      <c r="G292" s="185">
        <f aca="true" t="shared" si="154" ref="G292">SUM(G293:G295)</f>
        <v>0</v>
      </c>
      <c r="H292" s="185">
        <f aca="true" t="shared" si="155" ref="H292">SUM(H293:H295)</f>
        <v>0</v>
      </c>
    </row>
    <row r="293" spans="1:8" s="5" customFormat="1" ht="15">
      <c r="A293" s="215"/>
      <c r="B293" s="18" t="s">
        <v>595</v>
      </c>
      <c r="C293" s="170">
        <f t="shared" si="142"/>
        <v>7.5</v>
      </c>
      <c r="D293" s="176"/>
      <c r="E293" s="176"/>
      <c r="F293" s="176">
        <v>7.5</v>
      </c>
      <c r="G293" s="176"/>
      <c r="H293" s="170"/>
    </row>
    <row r="294" spans="1:8" s="5" customFormat="1" ht="15">
      <c r="A294" s="215"/>
      <c r="B294" s="18" t="s">
        <v>596</v>
      </c>
      <c r="C294" s="170">
        <f t="shared" si="142"/>
        <v>8.2</v>
      </c>
      <c r="D294" s="176"/>
      <c r="E294" s="176"/>
      <c r="F294" s="176">
        <v>8.2</v>
      </c>
      <c r="G294" s="176"/>
      <c r="H294" s="170"/>
    </row>
    <row r="295" spans="1:8" s="5" customFormat="1" ht="15">
      <c r="A295" s="215"/>
      <c r="B295" s="18" t="s">
        <v>675</v>
      </c>
      <c r="C295" s="170">
        <f t="shared" si="142"/>
        <v>8.5</v>
      </c>
      <c r="D295" s="176"/>
      <c r="E295" s="176"/>
      <c r="F295" s="176">
        <v>8.5</v>
      </c>
      <c r="G295" s="176"/>
      <c r="H295" s="170"/>
    </row>
    <row r="296" spans="1:8" s="5" customFormat="1" ht="15">
      <c r="A296" s="215" t="s">
        <v>118</v>
      </c>
      <c r="B296" s="22" t="s">
        <v>119</v>
      </c>
      <c r="C296" s="170">
        <f aca="true" t="shared" si="156" ref="C296">SUM(D296:H296)</f>
        <v>15</v>
      </c>
      <c r="D296" s="185">
        <f>SUM(D297:D299)</f>
        <v>0</v>
      </c>
      <c r="E296" s="185">
        <f aca="true" t="shared" si="157" ref="E296">SUM(E297:E299)</f>
        <v>0</v>
      </c>
      <c r="F296" s="185">
        <f aca="true" t="shared" si="158" ref="F296">SUM(F297:F299)</f>
        <v>15</v>
      </c>
      <c r="G296" s="185">
        <f aca="true" t="shared" si="159" ref="G296">SUM(G297:G299)</f>
        <v>0</v>
      </c>
      <c r="H296" s="185">
        <f aca="true" t="shared" si="160" ref="H296">SUM(H297:H299)</f>
        <v>0</v>
      </c>
    </row>
    <row r="297" spans="1:8" s="5" customFormat="1" ht="15">
      <c r="A297" s="215"/>
      <c r="B297" s="18" t="s">
        <v>595</v>
      </c>
      <c r="C297" s="170">
        <f t="shared" si="142"/>
        <v>0</v>
      </c>
      <c r="D297" s="176"/>
      <c r="E297" s="176"/>
      <c r="F297" s="176"/>
      <c r="G297" s="176"/>
      <c r="H297" s="170"/>
    </row>
    <row r="298" spans="1:8" s="5" customFormat="1" ht="15">
      <c r="A298" s="215"/>
      <c r="B298" s="18" t="s">
        <v>596</v>
      </c>
      <c r="C298" s="170">
        <f t="shared" si="142"/>
        <v>0</v>
      </c>
      <c r="D298" s="176"/>
      <c r="E298" s="176"/>
      <c r="F298" s="176"/>
      <c r="G298" s="176"/>
      <c r="H298" s="170"/>
    </row>
    <row r="299" spans="1:8" s="5" customFormat="1" ht="15">
      <c r="A299" s="215"/>
      <c r="B299" s="18" t="s">
        <v>675</v>
      </c>
      <c r="C299" s="170">
        <f t="shared" si="142"/>
        <v>15</v>
      </c>
      <c r="D299" s="176"/>
      <c r="E299" s="176"/>
      <c r="F299" s="176">
        <v>15</v>
      </c>
      <c r="G299" s="176"/>
      <c r="H299" s="170"/>
    </row>
    <row r="300" spans="1:8" s="5" customFormat="1" ht="15">
      <c r="A300" s="215" t="s">
        <v>120</v>
      </c>
      <c r="B300" s="21" t="s">
        <v>121</v>
      </c>
      <c r="C300" s="170">
        <f aca="true" t="shared" si="161" ref="C300">SUM(D300:H300)</f>
        <v>13</v>
      </c>
      <c r="D300" s="185">
        <f>SUM(D301:D303)</f>
        <v>0</v>
      </c>
      <c r="E300" s="185">
        <f aca="true" t="shared" si="162" ref="E300">SUM(E301:E303)</f>
        <v>0</v>
      </c>
      <c r="F300" s="185">
        <f aca="true" t="shared" si="163" ref="F300">SUM(F301:F303)</f>
        <v>13</v>
      </c>
      <c r="G300" s="185">
        <f aca="true" t="shared" si="164" ref="G300">SUM(G301:G303)</f>
        <v>0</v>
      </c>
      <c r="H300" s="185">
        <f aca="true" t="shared" si="165" ref="H300">SUM(H301:H303)</f>
        <v>0</v>
      </c>
    </row>
    <row r="301" spans="1:8" s="5" customFormat="1" ht="15">
      <c r="A301" s="215"/>
      <c r="B301" s="18" t="s">
        <v>595</v>
      </c>
      <c r="C301" s="170">
        <f t="shared" si="142"/>
        <v>3.8</v>
      </c>
      <c r="D301" s="176"/>
      <c r="E301" s="176"/>
      <c r="F301" s="176">
        <v>3.8</v>
      </c>
      <c r="G301" s="176"/>
      <c r="H301" s="170"/>
    </row>
    <row r="302" spans="1:8" s="5" customFormat="1" ht="15">
      <c r="A302" s="215"/>
      <c r="B302" s="18" t="s">
        <v>596</v>
      </c>
      <c r="C302" s="170">
        <f t="shared" si="142"/>
        <v>4.2</v>
      </c>
      <c r="D302" s="176"/>
      <c r="E302" s="176"/>
      <c r="F302" s="176">
        <v>4.2</v>
      </c>
      <c r="G302" s="176"/>
      <c r="H302" s="170"/>
    </row>
    <row r="303" spans="1:8" s="5" customFormat="1" ht="15">
      <c r="A303" s="215"/>
      <c r="B303" s="18" t="s">
        <v>675</v>
      </c>
      <c r="C303" s="170">
        <f t="shared" si="142"/>
        <v>5</v>
      </c>
      <c r="D303" s="176"/>
      <c r="E303" s="176"/>
      <c r="F303" s="176">
        <v>5</v>
      </c>
      <c r="G303" s="176"/>
      <c r="H303" s="170"/>
    </row>
    <row r="304" spans="1:8" s="5" customFormat="1" ht="25.5">
      <c r="A304" s="215" t="s">
        <v>122</v>
      </c>
      <c r="B304" s="21" t="s">
        <v>123</v>
      </c>
      <c r="C304" s="170">
        <f t="shared" si="142"/>
        <v>229.3</v>
      </c>
      <c r="D304" s="185">
        <f>SUM(D305:D307)</f>
        <v>0</v>
      </c>
      <c r="E304" s="185">
        <f aca="true" t="shared" si="166" ref="E304">SUM(E305:E307)</f>
        <v>0</v>
      </c>
      <c r="F304" s="185">
        <f aca="true" t="shared" si="167" ref="F304">SUM(F305:F307)</f>
        <v>229.3</v>
      </c>
      <c r="G304" s="185">
        <f aca="true" t="shared" si="168" ref="G304">SUM(G305:G307)</f>
        <v>0</v>
      </c>
      <c r="H304" s="185">
        <f aca="true" t="shared" si="169" ref="H304">SUM(H305:H307)</f>
        <v>0</v>
      </c>
    </row>
    <row r="305" spans="1:8" s="5" customFormat="1" ht="15">
      <c r="A305" s="215"/>
      <c r="B305" s="18" t="s">
        <v>595</v>
      </c>
      <c r="C305" s="170">
        <f t="shared" si="142"/>
        <v>71.1</v>
      </c>
      <c r="D305" s="176"/>
      <c r="E305" s="176"/>
      <c r="F305" s="176">
        <v>71.1</v>
      </c>
      <c r="G305" s="176"/>
      <c r="H305" s="170"/>
    </row>
    <row r="306" spans="1:8" s="5" customFormat="1" ht="15">
      <c r="A306" s="215"/>
      <c r="B306" s="18" t="s">
        <v>596</v>
      </c>
      <c r="C306" s="170">
        <f t="shared" si="142"/>
        <v>78.2</v>
      </c>
      <c r="D306" s="176"/>
      <c r="E306" s="176"/>
      <c r="F306" s="176">
        <v>78.2</v>
      </c>
      <c r="G306" s="176"/>
      <c r="H306" s="170"/>
    </row>
    <row r="307" spans="1:8" s="5" customFormat="1" ht="15">
      <c r="A307" s="215"/>
      <c r="B307" s="18" t="s">
        <v>675</v>
      </c>
      <c r="C307" s="170">
        <f t="shared" si="142"/>
        <v>80</v>
      </c>
      <c r="D307" s="176"/>
      <c r="E307" s="176"/>
      <c r="F307" s="176">
        <v>80</v>
      </c>
      <c r="G307" s="176"/>
      <c r="H307" s="170"/>
    </row>
    <row r="308" spans="1:8" s="5" customFormat="1" ht="15">
      <c r="A308" s="215" t="s">
        <v>124</v>
      </c>
      <c r="B308" s="221" t="s">
        <v>125</v>
      </c>
      <c r="C308" s="170">
        <f t="shared" si="142"/>
        <v>137.5</v>
      </c>
      <c r="D308" s="185">
        <f>SUM(D309:D311)</f>
        <v>0</v>
      </c>
      <c r="E308" s="185">
        <f aca="true" t="shared" si="170" ref="E308">SUM(E309:E311)</f>
        <v>0</v>
      </c>
      <c r="F308" s="185">
        <f aca="true" t="shared" si="171" ref="F308">SUM(F309:F311)</f>
        <v>137.5</v>
      </c>
      <c r="G308" s="185">
        <f aca="true" t="shared" si="172" ref="G308">SUM(G309:G311)</f>
        <v>0</v>
      </c>
      <c r="H308" s="185">
        <f aca="true" t="shared" si="173" ref="H308">SUM(H309:H311)</f>
        <v>0</v>
      </c>
    </row>
    <row r="309" spans="1:8" s="5" customFormat="1" ht="15">
      <c r="A309" s="215"/>
      <c r="B309" s="18" t="s">
        <v>595</v>
      </c>
      <c r="C309" s="170">
        <f t="shared" si="142"/>
        <v>41.7</v>
      </c>
      <c r="D309" s="176"/>
      <c r="E309" s="176"/>
      <c r="F309" s="176">
        <v>41.7</v>
      </c>
      <c r="G309" s="176"/>
      <c r="H309" s="170"/>
    </row>
    <row r="310" spans="1:8" s="5" customFormat="1" ht="15">
      <c r="A310" s="215"/>
      <c r="B310" s="18" t="s">
        <v>596</v>
      </c>
      <c r="C310" s="170">
        <f t="shared" si="142"/>
        <v>45.8</v>
      </c>
      <c r="D310" s="176"/>
      <c r="E310" s="176"/>
      <c r="F310" s="176">
        <v>45.8</v>
      </c>
      <c r="G310" s="176"/>
      <c r="H310" s="170"/>
    </row>
    <row r="311" spans="1:8" s="5" customFormat="1" ht="15">
      <c r="A311" s="215"/>
      <c r="B311" s="18" t="s">
        <v>675</v>
      </c>
      <c r="C311" s="170">
        <f t="shared" si="142"/>
        <v>50</v>
      </c>
      <c r="D311" s="176"/>
      <c r="E311" s="176"/>
      <c r="F311" s="176">
        <v>50</v>
      </c>
      <c r="G311" s="176"/>
      <c r="H311" s="170"/>
    </row>
    <row r="312" spans="1:8" s="5" customFormat="1" ht="15">
      <c r="A312" s="215" t="s">
        <v>126</v>
      </c>
      <c r="B312" s="221" t="s">
        <v>127</v>
      </c>
      <c r="C312" s="170">
        <f t="shared" si="142"/>
        <v>132.4</v>
      </c>
      <c r="D312" s="185">
        <f>SUM(D313:D315)</f>
        <v>0</v>
      </c>
      <c r="E312" s="185">
        <f aca="true" t="shared" si="174" ref="E312">SUM(E313:E315)</f>
        <v>0</v>
      </c>
      <c r="F312" s="185">
        <f aca="true" t="shared" si="175" ref="F312">SUM(F313:F315)</f>
        <v>132.4</v>
      </c>
      <c r="G312" s="185">
        <f aca="true" t="shared" si="176" ref="G312">SUM(G313:G315)</f>
        <v>0</v>
      </c>
      <c r="H312" s="185">
        <f aca="true" t="shared" si="177" ref="H312">SUM(H313:H315)</f>
        <v>0</v>
      </c>
    </row>
    <row r="313" spans="1:8" s="5" customFormat="1" ht="15">
      <c r="A313" s="215"/>
      <c r="B313" s="18" t="s">
        <v>595</v>
      </c>
      <c r="C313" s="170">
        <f t="shared" si="142"/>
        <v>41.4</v>
      </c>
      <c r="D313" s="176"/>
      <c r="E313" s="176"/>
      <c r="F313" s="176">
        <v>41.4</v>
      </c>
      <c r="G313" s="176"/>
      <c r="H313" s="170"/>
    </row>
    <row r="314" spans="1:8" s="5" customFormat="1" ht="15">
      <c r="A314" s="215"/>
      <c r="B314" s="18" t="s">
        <v>596</v>
      </c>
      <c r="C314" s="170">
        <f t="shared" si="142"/>
        <v>45.5</v>
      </c>
      <c r="D314" s="176"/>
      <c r="E314" s="176"/>
      <c r="F314" s="176">
        <v>45.5</v>
      </c>
      <c r="G314" s="176"/>
      <c r="H314" s="170"/>
    </row>
    <row r="315" spans="1:8" s="5" customFormat="1" ht="15">
      <c r="A315" s="215"/>
      <c r="B315" s="18" t="s">
        <v>675</v>
      </c>
      <c r="C315" s="170">
        <f t="shared" si="142"/>
        <v>45.5</v>
      </c>
      <c r="D315" s="176"/>
      <c r="E315" s="176"/>
      <c r="F315" s="176">
        <v>45.5</v>
      </c>
      <c r="G315" s="176"/>
      <c r="H315" s="170"/>
    </row>
    <row r="316" spans="1:8" s="5" customFormat="1" ht="15">
      <c r="A316" s="215" t="s">
        <v>128</v>
      </c>
      <c r="B316" s="221" t="s">
        <v>129</v>
      </c>
      <c r="C316" s="170">
        <f t="shared" si="142"/>
        <v>36</v>
      </c>
      <c r="D316" s="185">
        <f>SUM(D317:D319)</f>
        <v>0</v>
      </c>
      <c r="E316" s="185">
        <f aca="true" t="shared" si="178" ref="E316">SUM(E317:E319)</f>
        <v>0</v>
      </c>
      <c r="F316" s="185">
        <f aca="true" t="shared" si="179" ref="F316">SUM(F317:F319)</f>
        <v>36</v>
      </c>
      <c r="G316" s="185">
        <f aca="true" t="shared" si="180" ref="G316">SUM(G317:G319)</f>
        <v>0</v>
      </c>
      <c r="H316" s="185">
        <f aca="true" t="shared" si="181" ref="H316">SUM(H317:H319)</f>
        <v>0</v>
      </c>
    </row>
    <row r="317" spans="1:8" s="5" customFormat="1" ht="15">
      <c r="A317" s="215"/>
      <c r="B317" s="18" t="s">
        <v>595</v>
      </c>
      <c r="C317" s="170">
        <f t="shared" si="142"/>
        <v>11</v>
      </c>
      <c r="D317" s="176"/>
      <c r="E317" s="176"/>
      <c r="F317" s="176">
        <v>11</v>
      </c>
      <c r="G317" s="176"/>
      <c r="H317" s="170"/>
    </row>
    <row r="318" spans="1:8" s="5" customFormat="1" ht="15">
      <c r="A318" s="215"/>
      <c r="B318" s="18" t="s">
        <v>596</v>
      </c>
      <c r="C318" s="170">
        <f t="shared" si="142"/>
        <v>12</v>
      </c>
      <c r="D318" s="176"/>
      <c r="E318" s="176"/>
      <c r="F318" s="176">
        <v>12</v>
      </c>
      <c r="G318" s="176"/>
      <c r="H318" s="170"/>
    </row>
    <row r="319" spans="1:8" s="5" customFormat="1" ht="15">
      <c r="A319" s="215"/>
      <c r="B319" s="18" t="s">
        <v>675</v>
      </c>
      <c r="C319" s="170">
        <f t="shared" si="142"/>
        <v>13</v>
      </c>
      <c r="D319" s="176"/>
      <c r="E319" s="176"/>
      <c r="F319" s="176">
        <v>13</v>
      </c>
      <c r="G319" s="176"/>
      <c r="H319" s="170"/>
    </row>
    <row r="320" spans="1:8" s="5" customFormat="1" ht="25.5">
      <c r="A320" s="215" t="s">
        <v>130</v>
      </c>
      <c r="B320" s="23" t="s">
        <v>131</v>
      </c>
      <c r="C320" s="176">
        <f aca="true" t="shared" si="182" ref="C320:C327">SUM(D320:H320)</f>
        <v>136</v>
      </c>
      <c r="D320" s="185">
        <f>SUM(D321:D323)</f>
        <v>0</v>
      </c>
      <c r="E320" s="185">
        <f aca="true" t="shared" si="183" ref="E320">SUM(E321:E323)</f>
        <v>0</v>
      </c>
      <c r="F320" s="185">
        <f aca="true" t="shared" si="184" ref="F320">SUM(F321:F323)</f>
        <v>136</v>
      </c>
      <c r="G320" s="185">
        <f aca="true" t="shared" si="185" ref="G320">SUM(G321:G323)</f>
        <v>0</v>
      </c>
      <c r="H320" s="185">
        <f aca="true" t="shared" si="186" ref="H320">SUM(H321:H323)</f>
        <v>0</v>
      </c>
    </row>
    <row r="321" spans="1:8" s="5" customFormat="1" ht="15">
      <c r="A321" s="215"/>
      <c r="B321" s="18" t="s">
        <v>595</v>
      </c>
      <c r="C321" s="176">
        <f t="shared" si="182"/>
        <v>41</v>
      </c>
      <c r="D321" s="176"/>
      <c r="E321" s="176"/>
      <c r="F321" s="176">
        <v>41</v>
      </c>
      <c r="G321" s="176"/>
      <c r="H321" s="170"/>
    </row>
    <row r="322" spans="1:8" s="5" customFormat="1" ht="15">
      <c r="A322" s="215"/>
      <c r="B322" s="18" t="s">
        <v>596</v>
      </c>
      <c r="C322" s="176">
        <f t="shared" si="182"/>
        <v>45</v>
      </c>
      <c r="D322" s="176"/>
      <c r="E322" s="176"/>
      <c r="F322" s="176">
        <v>45</v>
      </c>
      <c r="G322" s="176"/>
      <c r="H322" s="170"/>
    </row>
    <row r="323" spans="1:8" s="5" customFormat="1" ht="15">
      <c r="A323" s="215"/>
      <c r="B323" s="18" t="s">
        <v>675</v>
      </c>
      <c r="C323" s="176">
        <f t="shared" si="182"/>
        <v>50</v>
      </c>
      <c r="D323" s="176"/>
      <c r="E323" s="176"/>
      <c r="F323" s="176">
        <v>50</v>
      </c>
      <c r="G323" s="176"/>
      <c r="H323" s="170"/>
    </row>
    <row r="324" spans="1:8" s="5" customFormat="1" ht="15">
      <c r="A324" s="215" t="s">
        <v>132</v>
      </c>
      <c r="B324" s="24" t="s">
        <v>133</v>
      </c>
      <c r="C324" s="176">
        <f t="shared" si="182"/>
        <v>18</v>
      </c>
      <c r="D324" s="185">
        <f>SUM(D325:D327)</f>
        <v>0</v>
      </c>
      <c r="E324" s="185">
        <f aca="true" t="shared" si="187" ref="E324">SUM(E325:E327)</f>
        <v>0</v>
      </c>
      <c r="F324" s="185">
        <f aca="true" t="shared" si="188" ref="F324">SUM(F325:F327)</f>
        <v>18</v>
      </c>
      <c r="G324" s="185">
        <f aca="true" t="shared" si="189" ref="G324">SUM(G325:G327)</f>
        <v>0</v>
      </c>
      <c r="H324" s="185">
        <f aca="true" t="shared" si="190" ref="H324">SUM(H325:H327)</f>
        <v>0</v>
      </c>
    </row>
    <row r="325" spans="1:8" s="5" customFormat="1" ht="15">
      <c r="A325" s="215"/>
      <c r="B325" s="18" t="s">
        <v>595</v>
      </c>
      <c r="C325" s="176">
        <f t="shared" si="182"/>
        <v>5.5</v>
      </c>
      <c r="D325" s="176"/>
      <c r="E325" s="176"/>
      <c r="F325" s="176">
        <v>5.5</v>
      </c>
      <c r="G325" s="176"/>
      <c r="H325" s="170"/>
    </row>
    <row r="326" spans="1:8" s="5" customFormat="1" ht="15">
      <c r="A326" s="215"/>
      <c r="B326" s="215" t="s">
        <v>596</v>
      </c>
      <c r="C326" s="176">
        <f t="shared" si="182"/>
        <v>6</v>
      </c>
      <c r="D326" s="176"/>
      <c r="E326" s="176"/>
      <c r="F326" s="176">
        <v>6</v>
      </c>
      <c r="G326" s="176"/>
      <c r="H326" s="170"/>
    </row>
    <row r="327" spans="1:8" s="5" customFormat="1" ht="15">
      <c r="A327" s="215"/>
      <c r="B327" s="215" t="s">
        <v>675</v>
      </c>
      <c r="C327" s="176">
        <f t="shared" si="182"/>
        <v>6.5</v>
      </c>
      <c r="D327" s="176"/>
      <c r="E327" s="176"/>
      <c r="F327" s="176">
        <v>6.5</v>
      </c>
      <c r="G327" s="176"/>
      <c r="H327" s="170"/>
    </row>
    <row r="328" spans="1:8" s="5" customFormat="1" ht="25.5">
      <c r="A328" s="35" t="s">
        <v>29</v>
      </c>
      <c r="B328" s="10" t="s">
        <v>800</v>
      </c>
      <c r="C328" s="186">
        <f t="shared" si="119"/>
        <v>2177.4</v>
      </c>
      <c r="D328" s="186">
        <f>D329+D341</f>
        <v>0</v>
      </c>
      <c r="E328" s="186">
        <f>E329+E341</f>
        <v>0</v>
      </c>
      <c r="F328" s="186">
        <f>F329+F341</f>
        <v>2177.4</v>
      </c>
      <c r="G328" s="186">
        <f>G329+G341</f>
        <v>0</v>
      </c>
      <c r="H328" s="186">
        <f>H329+H341</f>
        <v>0</v>
      </c>
    </row>
    <row r="329" spans="1:8" s="5" customFormat="1" ht="25.5">
      <c r="A329" s="11" t="s">
        <v>31</v>
      </c>
      <c r="B329" s="11" t="s">
        <v>246</v>
      </c>
      <c r="C329" s="174">
        <f>SUM(D329:H329)</f>
        <v>1460</v>
      </c>
      <c r="D329" s="174">
        <f>SUM(D330:D332)</f>
        <v>0</v>
      </c>
      <c r="E329" s="174">
        <f>SUM(E330:E332)</f>
        <v>0</v>
      </c>
      <c r="F329" s="174">
        <f>SUM(F330:F332)</f>
        <v>1460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206"/>
      <c r="B330" s="206" t="s">
        <v>595</v>
      </c>
      <c r="C330" s="176">
        <f t="shared" si="119"/>
        <v>460</v>
      </c>
      <c r="D330" s="176">
        <f>D334+D338</f>
        <v>0</v>
      </c>
      <c r="E330" s="176">
        <f aca="true" t="shared" si="191" ref="E330:H330">E334+E338</f>
        <v>0</v>
      </c>
      <c r="F330" s="176">
        <f t="shared" si="191"/>
        <v>460</v>
      </c>
      <c r="G330" s="176">
        <f t="shared" si="191"/>
        <v>0</v>
      </c>
      <c r="H330" s="176">
        <f t="shared" si="191"/>
        <v>0</v>
      </c>
    </row>
    <row r="331" spans="1:8" s="5" customFormat="1" ht="15">
      <c r="A331" s="206"/>
      <c r="B331" s="206" t="s">
        <v>596</v>
      </c>
      <c r="C331" s="176">
        <f t="shared" si="119"/>
        <v>500</v>
      </c>
      <c r="D331" s="176">
        <f aca="true" t="shared" si="192" ref="D331:H332">D335+D339</f>
        <v>0</v>
      </c>
      <c r="E331" s="176">
        <f t="shared" si="192"/>
        <v>0</v>
      </c>
      <c r="F331" s="176">
        <f t="shared" si="192"/>
        <v>500</v>
      </c>
      <c r="G331" s="176">
        <f t="shared" si="192"/>
        <v>0</v>
      </c>
      <c r="H331" s="176">
        <f t="shared" si="192"/>
        <v>0</v>
      </c>
    </row>
    <row r="332" spans="1:8" s="5" customFormat="1" ht="15">
      <c r="A332" s="206"/>
      <c r="B332" s="206" t="s">
        <v>675</v>
      </c>
      <c r="C332" s="176">
        <f t="shared" si="119"/>
        <v>500</v>
      </c>
      <c r="D332" s="176">
        <f t="shared" si="192"/>
        <v>0</v>
      </c>
      <c r="E332" s="176">
        <f t="shared" si="192"/>
        <v>0</v>
      </c>
      <c r="F332" s="176">
        <f t="shared" si="192"/>
        <v>500</v>
      </c>
      <c r="G332" s="176">
        <f t="shared" si="192"/>
        <v>0</v>
      </c>
      <c r="H332" s="176">
        <f t="shared" si="192"/>
        <v>0</v>
      </c>
    </row>
    <row r="333" spans="1:8" s="5" customFormat="1" ht="15">
      <c r="A333" s="206" t="s">
        <v>848</v>
      </c>
      <c r="B333" s="26" t="s">
        <v>248</v>
      </c>
      <c r="C333" s="176">
        <f>SUM(D333:H333)</f>
        <v>730</v>
      </c>
      <c r="D333" s="176">
        <f>SUM(D334:D336)</f>
        <v>0</v>
      </c>
      <c r="E333" s="176">
        <f>SUM(E334:E336)</f>
        <v>0</v>
      </c>
      <c r="F333" s="176">
        <f aca="true" t="shared" si="193" ref="F333:H333">SUM(F334:F336)</f>
        <v>730</v>
      </c>
      <c r="G333" s="176">
        <f t="shared" si="193"/>
        <v>0</v>
      </c>
      <c r="H333" s="176">
        <f t="shared" si="193"/>
        <v>0</v>
      </c>
    </row>
    <row r="334" spans="1:8" s="5" customFormat="1" ht="15">
      <c r="A334" s="206"/>
      <c r="B334" s="206" t="s">
        <v>595</v>
      </c>
      <c r="C334" s="176">
        <f aca="true" t="shared" si="194" ref="C334:C353">SUM(D334:H334)</f>
        <v>230</v>
      </c>
      <c r="D334" s="176"/>
      <c r="E334" s="182"/>
      <c r="F334" s="182">
        <v>230</v>
      </c>
      <c r="G334" s="182"/>
      <c r="H334" s="170"/>
    </row>
    <row r="335" spans="1:8" s="5" customFormat="1" ht="15">
      <c r="A335" s="206"/>
      <c r="B335" s="206" t="s">
        <v>596</v>
      </c>
      <c r="C335" s="176">
        <f t="shared" si="194"/>
        <v>250</v>
      </c>
      <c r="D335" s="176"/>
      <c r="E335" s="182"/>
      <c r="F335" s="182">
        <v>250</v>
      </c>
      <c r="G335" s="182"/>
      <c r="H335" s="170"/>
    </row>
    <row r="336" spans="1:8" s="5" customFormat="1" ht="15">
      <c r="A336" s="206"/>
      <c r="B336" s="206" t="s">
        <v>675</v>
      </c>
      <c r="C336" s="176">
        <f t="shared" si="194"/>
        <v>250</v>
      </c>
      <c r="D336" s="176"/>
      <c r="E336" s="182"/>
      <c r="F336" s="182">
        <v>250</v>
      </c>
      <c r="G336" s="182"/>
      <c r="H336" s="170"/>
    </row>
    <row r="337" spans="1:8" s="5" customFormat="1" ht="15">
      <c r="A337" s="206" t="s">
        <v>849</v>
      </c>
      <c r="B337" s="26" t="s">
        <v>250</v>
      </c>
      <c r="C337" s="176">
        <f t="shared" si="194"/>
        <v>730</v>
      </c>
      <c r="D337" s="176">
        <f>SUM(D338:D340)</f>
        <v>0</v>
      </c>
      <c r="E337" s="176">
        <f>SUM(E338:E340)</f>
        <v>0</v>
      </c>
      <c r="F337" s="176">
        <f aca="true" t="shared" si="195" ref="F337:H337">SUM(F338:F340)</f>
        <v>730</v>
      </c>
      <c r="G337" s="176">
        <f t="shared" si="195"/>
        <v>0</v>
      </c>
      <c r="H337" s="176">
        <f t="shared" si="195"/>
        <v>0</v>
      </c>
    </row>
    <row r="338" spans="1:8" s="5" customFormat="1" ht="15">
      <c r="A338" s="206"/>
      <c r="B338" s="206" t="s">
        <v>595</v>
      </c>
      <c r="C338" s="176">
        <f t="shared" si="194"/>
        <v>230</v>
      </c>
      <c r="D338" s="176"/>
      <c r="E338" s="182"/>
      <c r="F338" s="182">
        <v>230</v>
      </c>
      <c r="G338" s="182"/>
      <c r="H338" s="170"/>
    </row>
    <row r="339" spans="1:8" s="5" customFormat="1" ht="15">
      <c r="A339" s="206"/>
      <c r="B339" s="206" t="s">
        <v>596</v>
      </c>
      <c r="C339" s="176">
        <f t="shared" si="194"/>
        <v>250</v>
      </c>
      <c r="D339" s="176"/>
      <c r="E339" s="182"/>
      <c r="F339" s="182">
        <v>250</v>
      </c>
      <c r="G339" s="182"/>
      <c r="H339" s="170"/>
    </row>
    <row r="340" spans="1:8" s="5" customFormat="1" ht="15">
      <c r="A340" s="206"/>
      <c r="B340" s="206" t="s">
        <v>675</v>
      </c>
      <c r="C340" s="176">
        <f t="shared" si="194"/>
        <v>250</v>
      </c>
      <c r="D340" s="176"/>
      <c r="E340" s="182"/>
      <c r="F340" s="182">
        <v>250</v>
      </c>
      <c r="G340" s="182"/>
      <c r="H340" s="170"/>
    </row>
    <row r="341" spans="1:8" s="5" customFormat="1" ht="15">
      <c r="A341" s="11" t="s">
        <v>33</v>
      </c>
      <c r="B341" s="11" t="s">
        <v>1028</v>
      </c>
      <c r="C341" s="174">
        <f>SUM(D341:H341)</f>
        <v>717.4</v>
      </c>
      <c r="D341" s="174">
        <f>SUM(D342:D344)</f>
        <v>0</v>
      </c>
      <c r="E341" s="174">
        <f>SUM(E342:E344)</f>
        <v>0</v>
      </c>
      <c r="F341" s="174">
        <f>SUM(F342:F344)</f>
        <v>717.4</v>
      </c>
      <c r="G341" s="174">
        <f>SUM(G342:G344)</f>
        <v>0</v>
      </c>
      <c r="H341" s="174">
        <f>SUM(H342:H344)</f>
        <v>0</v>
      </c>
    </row>
    <row r="342" spans="1:8" s="5" customFormat="1" ht="15">
      <c r="A342" s="206"/>
      <c r="B342" s="206" t="s">
        <v>595</v>
      </c>
      <c r="C342" s="176">
        <f t="shared" si="194"/>
        <v>304.2</v>
      </c>
      <c r="D342" s="176"/>
      <c r="E342" s="176"/>
      <c r="F342" s="176">
        <v>304.2</v>
      </c>
      <c r="G342" s="176"/>
      <c r="H342" s="176"/>
    </row>
    <row r="343" spans="1:8" s="5" customFormat="1" ht="15">
      <c r="A343" s="206"/>
      <c r="B343" s="206" t="s">
        <v>596</v>
      </c>
      <c r="C343" s="176">
        <f t="shared" si="194"/>
        <v>202.8</v>
      </c>
      <c r="D343" s="176"/>
      <c r="E343" s="176"/>
      <c r="F343" s="176">
        <v>202.8</v>
      </c>
      <c r="G343" s="176"/>
      <c r="H343" s="176"/>
    </row>
    <row r="344" spans="1:8" s="5" customFormat="1" ht="15">
      <c r="A344" s="206"/>
      <c r="B344" s="206" t="s">
        <v>675</v>
      </c>
      <c r="C344" s="176">
        <f t="shared" si="194"/>
        <v>210.4</v>
      </c>
      <c r="D344" s="176"/>
      <c r="E344" s="176"/>
      <c r="F344" s="176">
        <v>210.4</v>
      </c>
      <c r="G344" s="176"/>
      <c r="H344" s="176"/>
    </row>
    <row r="345" spans="1:8" s="5" customFormat="1" ht="25.5">
      <c r="A345" s="14" t="s">
        <v>850</v>
      </c>
      <c r="B345" s="14" t="s">
        <v>801</v>
      </c>
      <c r="C345" s="180">
        <f t="shared" si="194"/>
        <v>487625</v>
      </c>
      <c r="D345" s="180">
        <f>D346</f>
        <v>0</v>
      </c>
      <c r="E345" s="180">
        <f aca="true" t="shared" si="196" ref="E345:H345">E346</f>
        <v>0</v>
      </c>
      <c r="F345" s="180">
        <f t="shared" si="196"/>
        <v>487625</v>
      </c>
      <c r="G345" s="180">
        <f t="shared" si="196"/>
        <v>0</v>
      </c>
      <c r="H345" s="180">
        <f t="shared" si="196"/>
        <v>0</v>
      </c>
    </row>
    <row r="346" spans="1:8" s="5" customFormat="1" ht="25.5">
      <c r="A346" s="15" t="s">
        <v>35</v>
      </c>
      <c r="B346" s="15" t="s">
        <v>49</v>
      </c>
      <c r="C346" s="174">
        <f>SUM(D346:H346)</f>
        <v>487625</v>
      </c>
      <c r="D346" s="174">
        <f>SUM(D347:D349)</f>
        <v>0</v>
      </c>
      <c r="E346" s="174">
        <f>SUM(E347:E349)</f>
        <v>0</v>
      </c>
      <c r="F346" s="174">
        <f>SUM(F347:F349)</f>
        <v>487625</v>
      </c>
      <c r="G346" s="174">
        <f>SUM(G347:G349)</f>
        <v>0</v>
      </c>
      <c r="H346" s="174">
        <f>SUM(H347:H349)</f>
        <v>0</v>
      </c>
    </row>
    <row r="347" spans="1:8" s="5" customFormat="1" ht="15">
      <c r="A347" s="12"/>
      <c r="B347" s="206" t="s">
        <v>595</v>
      </c>
      <c r="C347" s="177">
        <f t="shared" si="194"/>
        <v>140400</v>
      </c>
      <c r="D347" s="178"/>
      <c r="E347" s="175"/>
      <c r="F347" s="178">
        <v>140400</v>
      </c>
      <c r="G347" s="175"/>
      <c r="H347" s="178"/>
    </row>
    <row r="348" spans="1:8" s="5" customFormat="1" ht="15">
      <c r="A348" s="12"/>
      <c r="B348" s="206" t="s">
        <v>596</v>
      </c>
      <c r="C348" s="177">
        <f t="shared" si="194"/>
        <v>161500</v>
      </c>
      <c r="D348" s="178"/>
      <c r="E348" s="175"/>
      <c r="F348" s="178">
        <v>161500</v>
      </c>
      <c r="G348" s="175"/>
      <c r="H348" s="178"/>
    </row>
    <row r="349" spans="1:8" s="5" customFormat="1" ht="15">
      <c r="A349" s="12"/>
      <c r="B349" s="206" t="s">
        <v>675</v>
      </c>
      <c r="C349" s="177">
        <f t="shared" si="194"/>
        <v>185725</v>
      </c>
      <c r="D349" s="178"/>
      <c r="E349" s="175"/>
      <c r="F349" s="178">
        <f>F348*1.15</f>
        <v>185725</v>
      </c>
      <c r="G349" s="175"/>
      <c r="H349" s="178"/>
    </row>
    <row r="350" spans="1:8" s="5" customFormat="1" ht="15">
      <c r="A350" s="213"/>
      <c r="B350" s="8" t="s">
        <v>795</v>
      </c>
      <c r="C350" s="203">
        <f t="shared" si="194"/>
        <v>2954.226103856</v>
      </c>
      <c r="D350" s="203">
        <f>SUM(D351:D353)</f>
        <v>0</v>
      </c>
      <c r="E350" s="203">
        <f>SUM(E351:E353)</f>
        <v>0</v>
      </c>
      <c r="F350" s="203">
        <f>SUM(F351:F353)</f>
        <v>2954.226103856</v>
      </c>
      <c r="G350" s="203">
        <f aca="true" t="shared" si="197" ref="G350:H350">SUM(G351:G353)</f>
        <v>0</v>
      </c>
      <c r="H350" s="203">
        <f t="shared" si="197"/>
        <v>0</v>
      </c>
    </row>
    <row r="351" spans="1:8" s="5" customFormat="1" ht="15">
      <c r="A351" s="206"/>
      <c r="B351" s="206" t="s">
        <v>595</v>
      </c>
      <c r="C351" s="176">
        <f t="shared" si="194"/>
        <v>957.342</v>
      </c>
      <c r="D351" s="170">
        <f>D355</f>
        <v>0</v>
      </c>
      <c r="E351" s="170">
        <f aca="true" t="shared" si="198" ref="E351:H351">E355</f>
        <v>0</v>
      </c>
      <c r="F351" s="170">
        <f t="shared" si="198"/>
        <v>957.342</v>
      </c>
      <c r="G351" s="170">
        <f t="shared" si="198"/>
        <v>0</v>
      </c>
      <c r="H351" s="170">
        <f t="shared" si="198"/>
        <v>0</v>
      </c>
    </row>
    <row r="352" spans="1:8" s="5" customFormat="1" ht="15">
      <c r="A352" s="206"/>
      <c r="B352" s="206" t="s">
        <v>596</v>
      </c>
      <c r="C352" s="176">
        <f t="shared" si="194"/>
        <v>984.891996</v>
      </c>
      <c r="D352" s="170">
        <f aca="true" t="shared" si="199" ref="D352:H353">D356</f>
        <v>0</v>
      </c>
      <c r="E352" s="170">
        <f t="shared" si="199"/>
        <v>0</v>
      </c>
      <c r="F352" s="170">
        <f t="shared" si="199"/>
        <v>984.891996</v>
      </c>
      <c r="G352" s="170">
        <f t="shared" si="199"/>
        <v>0</v>
      </c>
      <c r="H352" s="170">
        <f t="shared" si="199"/>
        <v>0</v>
      </c>
    </row>
    <row r="353" spans="1:8" s="5" customFormat="1" ht="15">
      <c r="A353" s="206"/>
      <c r="B353" s="206" t="s">
        <v>675</v>
      </c>
      <c r="C353" s="176">
        <f t="shared" si="194"/>
        <v>1011.9921078560001</v>
      </c>
      <c r="D353" s="170">
        <f t="shared" si="199"/>
        <v>0</v>
      </c>
      <c r="E353" s="170">
        <f t="shared" si="199"/>
        <v>0</v>
      </c>
      <c r="F353" s="170">
        <f t="shared" si="199"/>
        <v>1011.9921078560001</v>
      </c>
      <c r="G353" s="170">
        <f t="shared" si="199"/>
        <v>0</v>
      </c>
      <c r="H353" s="170">
        <f t="shared" si="199"/>
        <v>0</v>
      </c>
    </row>
    <row r="354" spans="1:8" s="5" customFormat="1" ht="15">
      <c r="A354" s="11" t="s">
        <v>564</v>
      </c>
      <c r="B354" s="11" t="s">
        <v>852</v>
      </c>
      <c r="C354" s="174">
        <f>SUM(D354:H354)</f>
        <v>2954.226103856</v>
      </c>
      <c r="D354" s="174">
        <f>SUM(D355:D357)</f>
        <v>0</v>
      </c>
      <c r="E354" s="174">
        <f>SUM(E355:E357)</f>
        <v>0</v>
      </c>
      <c r="F354" s="174">
        <f>SUM(F355:F357)</f>
        <v>2954.226103856</v>
      </c>
      <c r="G354" s="174">
        <f>SUM(G355:G357)</f>
        <v>0</v>
      </c>
      <c r="H354" s="174">
        <f>SUM(H355:H357)</f>
        <v>0</v>
      </c>
    </row>
    <row r="355" spans="1:8" s="5" customFormat="1" ht="15">
      <c r="A355" s="206"/>
      <c r="B355" s="206" t="s">
        <v>595</v>
      </c>
      <c r="C355" s="176">
        <f aca="true" t="shared" si="200" ref="C355:C381">SUM(D355:H355)</f>
        <v>957.342</v>
      </c>
      <c r="D355" s="176">
        <f>D359+D363+D367+D371+D375+D379+D383+D387</f>
        <v>0</v>
      </c>
      <c r="E355" s="176">
        <f aca="true" t="shared" si="201" ref="E355:H355">E359+E363+E367+E371+E375+E379+E383+E387</f>
        <v>0</v>
      </c>
      <c r="F355" s="176">
        <f t="shared" si="201"/>
        <v>957.342</v>
      </c>
      <c r="G355" s="176">
        <f t="shared" si="201"/>
        <v>0</v>
      </c>
      <c r="H355" s="176">
        <f t="shared" si="201"/>
        <v>0</v>
      </c>
    </row>
    <row r="356" spans="1:8" s="5" customFormat="1" ht="15">
      <c r="A356" s="206"/>
      <c r="B356" s="206" t="s">
        <v>596</v>
      </c>
      <c r="C356" s="176">
        <f t="shared" si="200"/>
        <v>984.891996</v>
      </c>
      <c r="D356" s="176">
        <f aca="true" t="shared" si="202" ref="D356:H357">D360+D364+D368+D372+D376+D380+D384+D388</f>
        <v>0</v>
      </c>
      <c r="E356" s="176">
        <f t="shared" si="202"/>
        <v>0</v>
      </c>
      <c r="F356" s="176">
        <f t="shared" si="202"/>
        <v>984.891996</v>
      </c>
      <c r="G356" s="176">
        <f t="shared" si="202"/>
        <v>0</v>
      </c>
      <c r="H356" s="176">
        <f t="shared" si="202"/>
        <v>0</v>
      </c>
    </row>
    <row r="357" spans="1:8" s="5" customFormat="1" ht="15">
      <c r="A357" s="206"/>
      <c r="B357" s="206" t="s">
        <v>675</v>
      </c>
      <c r="C357" s="176">
        <f t="shared" si="200"/>
        <v>1011.9921078560001</v>
      </c>
      <c r="D357" s="176">
        <f t="shared" si="202"/>
        <v>0</v>
      </c>
      <c r="E357" s="176">
        <f t="shared" si="202"/>
        <v>0</v>
      </c>
      <c r="F357" s="176">
        <f t="shared" si="202"/>
        <v>1011.9921078560001</v>
      </c>
      <c r="G357" s="176">
        <f t="shared" si="202"/>
        <v>0</v>
      </c>
      <c r="H357" s="176">
        <f t="shared" si="202"/>
        <v>0</v>
      </c>
    </row>
    <row r="358" spans="1:8" s="5" customFormat="1" ht="25.5">
      <c r="A358" s="206" t="s">
        <v>428</v>
      </c>
      <c r="B358" s="25" t="s">
        <v>600</v>
      </c>
      <c r="C358" s="176">
        <f t="shared" si="200"/>
        <v>18</v>
      </c>
      <c r="D358" s="185">
        <f>SUM(D359:D361)</f>
        <v>0</v>
      </c>
      <c r="E358" s="185">
        <f>SUM(E359:E361)</f>
        <v>0</v>
      </c>
      <c r="F358" s="176">
        <f aca="true" t="shared" si="203" ref="F358:G358">SUM(F359:F361)</f>
        <v>18</v>
      </c>
      <c r="G358" s="176">
        <f t="shared" si="203"/>
        <v>0</v>
      </c>
      <c r="H358" s="176">
        <f>SUM(H359:H361)</f>
        <v>0</v>
      </c>
    </row>
    <row r="359" spans="1:8" s="5" customFormat="1" ht="15">
      <c r="A359" s="206"/>
      <c r="B359" s="18" t="s">
        <v>595</v>
      </c>
      <c r="C359" s="176">
        <f t="shared" si="200"/>
        <v>5.5</v>
      </c>
      <c r="D359" s="176"/>
      <c r="E359" s="182"/>
      <c r="F359" s="176">
        <v>5.5</v>
      </c>
      <c r="G359" s="176"/>
      <c r="H359" s="170"/>
    </row>
    <row r="360" spans="1:8" s="5" customFormat="1" ht="15">
      <c r="A360" s="206"/>
      <c r="B360" s="18" t="s">
        <v>596</v>
      </c>
      <c r="C360" s="176">
        <f t="shared" si="200"/>
        <v>6</v>
      </c>
      <c r="D360" s="176"/>
      <c r="E360" s="182"/>
      <c r="F360" s="176">
        <v>6</v>
      </c>
      <c r="G360" s="176"/>
      <c r="H360" s="170"/>
    </row>
    <row r="361" spans="1:8" s="5" customFormat="1" ht="15">
      <c r="A361" s="206"/>
      <c r="B361" s="18" t="s">
        <v>675</v>
      </c>
      <c r="C361" s="176">
        <f t="shared" si="200"/>
        <v>6.5</v>
      </c>
      <c r="D361" s="176"/>
      <c r="E361" s="182"/>
      <c r="F361" s="176">
        <v>6.5</v>
      </c>
      <c r="G361" s="176"/>
      <c r="H361" s="170"/>
    </row>
    <row r="362" spans="1:8" s="5" customFormat="1" ht="25.5">
      <c r="A362" s="206" t="s">
        <v>430</v>
      </c>
      <c r="B362" s="21" t="s">
        <v>601</v>
      </c>
      <c r="C362" s="176">
        <f t="shared" si="200"/>
        <v>0</v>
      </c>
      <c r="D362" s="185">
        <f>SUM(D363:D365)</f>
        <v>0</v>
      </c>
      <c r="E362" s="185">
        <f>SUM(E363:E365)</f>
        <v>0</v>
      </c>
      <c r="F362" s="176">
        <f aca="true" t="shared" si="204" ref="F362:G362">SUM(F363:F365)</f>
        <v>0</v>
      </c>
      <c r="G362" s="176">
        <f t="shared" si="204"/>
        <v>0</v>
      </c>
      <c r="H362" s="176">
        <f>SUM(H363:H365)</f>
        <v>0</v>
      </c>
    </row>
    <row r="363" spans="1:8" s="5" customFormat="1" ht="15">
      <c r="A363" s="206"/>
      <c r="B363" s="18" t="s">
        <v>595</v>
      </c>
      <c r="C363" s="176">
        <f t="shared" si="200"/>
        <v>0</v>
      </c>
      <c r="D363" s="176"/>
      <c r="E363" s="182"/>
      <c r="F363" s="176"/>
      <c r="G363" s="176"/>
      <c r="H363" s="170"/>
    </row>
    <row r="364" spans="1:8" s="5" customFormat="1" ht="15">
      <c r="A364" s="206"/>
      <c r="B364" s="18" t="s">
        <v>596</v>
      </c>
      <c r="C364" s="176">
        <f t="shared" si="200"/>
        <v>0</v>
      </c>
      <c r="D364" s="176"/>
      <c r="E364" s="182"/>
      <c r="F364" s="176"/>
      <c r="G364" s="176"/>
      <c r="H364" s="170"/>
    </row>
    <row r="365" spans="1:8" s="5" customFormat="1" ht="15">
      <c r="A365" s="206"/>
      <c r="B365" s="18" t="s">
        <v>675</v>
      </c>
      <c r="C365" s="176">
        <f t="shared" si="200"/>
        <v>0</v>
      </c>
      <c r="D365" s="176"/>
      <c r="E365" s="182"/>
      <c r="F365" s="176"/>
      <c r="G365" s="176"/>
      <c r="H365" s="170"/>
    </row>
    <row r="366" spans="1:8" s="5" customFormat="1" ht="15">
      <c r="A366" s="206" t="s">
        <v>851</v>
      </c>
      <c r="B366" s="21" t="s">
        <v>139</v>
      </c>
      <c r="C366" s="176">
        <f t="shared" si="200"/>
        <v>1356.936535856</v>
      </c>
      <c r="D366" s="185">
        <f>SUM(D367:D369)</f>
        <v>0</v>
      </c>
      <c r="E366" s="185">
        <f>SUM(E367:E369)</f>
        <v>0</v>
      </c>
      <c r="F366" s="176">
        <f aca="true" t="shared" si="205" ref="F366:G366">SUM(F367:F369)</f>
        <v>1356.936535856</v>
      </c>
      <c r="G366" s="176">
        <f t="shared" si="205"/>
        <v>0</v>
      </c>
      <c r="H366" s="176">
        <f>SUM(H367:H369)</f>
        <v>0</v>
      </c>
    </row>
    <row r="367" spans="1:8" s="5" customFormat="1" ht="15">
      <c r="A367" s="206"/>
      <c r="B367" s="18" t="s">
        <v>595</v>
      </c>
      <c r="C367" s="176">
        <f t="shared" si="200"/>
        <v>435.842</v>
      </c>
      <c r="D367" s="176"/>
      <c r="E367" s="182"/>
      <c r="F367" s="176">
        <v>435.842</v>
      </c>
      <c r="G367" s="176"/>
      <c r="H367" s="170"/>
    </row>
    <row r="368" spans="1:8" s="5" customFormat="1" ht="15">
      <c r="A368" s="206"/>
      <c r="B368" s="18" t="s">
        <v>596</v>
      </c>
      <c r="C368" s="176">
        <f t="shared" si="200"/>
        <v>452.403996</v>
      </c>
      <c r="D368" s="176"/>
      <c r="E368" s="182"/>
      <c r="F368" s="170">
        <f aca="true" t="shared" si="206" ref="F368">F367*103.8%</f>
        <v>452.403996</v>
      </c>
      <c r="G368" s="176"/>
      <c r="H368" s="170"/>
    </row>
    <row r="369" spans="1:8" s="5" customFormat="1" ht="15">
      <c r="A369" s="206"/>
      <c r="B369" s="18" t="s">
        <v>675</v>
      </c>
      <c r="C369" s="176">
        <f t="shared" si="200"/>
        <v>468.69053985600004</v>
      </c>
      <c r="D369" s="176"/>
      <c r="E369" s="182"/>
      <c r="F369" s="170">
        <f aca="true" t="shared" si="207" ref="F369">F368*103.6%</f>
        <v>468.69053985600004</v>
      </c>
      <c r="G369" s="176"/>
      <c r="H369" s="170"/>
    </row>
    <row r="370" spans="1:8" s="5" customFormat="1" ht="15">
      <c r="A370" s="206" t="s">
        <v>434</v>
      </c>
      <c r="B370" s="26" t="s">
        <v>141</v>
      </c>
      <c r="C370" s="176">
        <f t="shared" si="200"/>
        <v>249.06944000000004</v>
      </c>
      <c r="D370" s="185">
        <f>SUM(D371:D373)</f>
        <v>0</v>
      </c>
      <c r="E370" s="185">
        <f>SUM(E371:E373)</f>
        <v>0</v>
      </c>
      <c r="F370" s="176">
        <f aca="true" t="shared" si="208" ref="F370:G370">SUM(F371:F373)</f>
        <v>249.06944000000004</v>
      </c>
      <c r="G370" s="176">
        <f t="shared" si="208"/>
        <v>0</v>
      </c>
      <c r="H370" s="176">
        <f>SUM(H371:H373)</f>
        <v>0</v>
      </c>
    </row>
    <row r="371" spans="1:8" s="5" customFormat="1" ht="15">
      <c r="A371" s="206"/>
      <c r="B371" s="18" t="s">
        <v>595</v>
      </c>
      <c r="C371" s="176">
        <f t="shared" si="200"/>
        <v>80</v>
      </c>
      <c r="D371" s="176"/>
      <c r="E371" s="182"/>
      <c r="F371" s="176">
        <v>80</v>
      </c>
      <c r="G371" s="176"/>
      <c r="H371" s="170"/>
    </row>
    <row r="372" spans="1:8" s="5" customFormat="1" ht="15">
      <c r="A372" s="206"/>
      <c r="B372" s="18" t="s">
        <v>596</v>
      </c>
      <c r="C372" s="176">
        <f t="shared" si="200"/>
        <v>83.04</v>
      </c>
      <c r="D372" s="176"/>
      <c r="E372" s="182"/>
      <c r="F372" s="170">
        <f aca="true" t="shared" si="209" ref="F372">F371*103.8%</f>
        <v>83.04</v>
      </c>
      <c r="G372" s="176"/>
      <c r="H372" s="170"/>
    </row>
    <row r="373" spans="1:8" s="5" customFormat="1" ht="15">
      <c r="A373" s="206"/>
      <c r="B373" s="18" t="s">
        <v>675</v>
      </c>
      <c r="C373" s="176">
        <f t="shared" si="200"/>
        <v>86.02944000000001</v>
      </c>
      <c r="D373" s="176"/>
      <c r="E373" s="182"/>
      <c r="F373" s="170">
        <f aca="true" t="shared" si="210" ref="F373">F372*103.6%</f>
        <v>86.02944000000001</v>
      </c>
      <c r="G373" s="176"/>
      <c r="H373" s="170"/>
    </row>
    <row r="374" spans="1:8" s="5" customFormat="1" ht="15">
      <c r="A374" s="206" t="s">
        <v>436</v>
      </c>
      <c r="B374" s="26" t="s">
        <v>143</v>
      </c>
      <c r="C374" s="176">
        <f t="shared" si="200"/>
        <v>373.60416</v>
      </c>
      <c r="D374" s="185">
        <f>SUM(D375:D377)</f>
        <v>0</v>
      </c>
      <c r="E374" s="185">
        <f>SUM(E375:E377)</f>
        <v>0</v>
      </c>
      <c r="F374" s="176">
        <f aca="true" t="shared" si="211" ref="F374:G374">SUM(F375:F377)</f>
        <v>373.60416</v>
      </c>
      <c r="G374" s="176">
        <f t="shared" si="211"/>
        <v>0</v>
      </c>
      <c r="H374" s="176">
        <f>SUM(H375:H377)</f>
        <v>0</v>
      </c>
    </row>
    <row r="375" spans="1:8" s="5" customFormat="1" ht="15">
      <c r="A375" s="206"/>
      <c r="B375" s="18" t="s">
        <v>595</v>
      </c>
      <c r="C375" s="176">
        <f t="shared" si="200"/>
        <v>120</v>
      </c>
      <c r="D375" s="176"/>
      <c r="E375" s="182"/>
      <c r="F375" s="176">
        <v>120</v>
      </c>
      <c r="G375" s="176"/>
      <c r="H375" s="170"/>
    </row>
    <row r="376" spans="1:8" s="5" customFormat="1" ht="15">
      <c r="A376" s="206"/>
      <c r="B376" s="18" t="s">
        <v>596</v>
      </c>
      <c r="C376" s="176">
        <f t="shared" si="200"/>
        <v>124.56</v>
      </c>
      <c r="D376" s="176"/>
      <c r="E376" s="182"/>
      <c r="F376" s="170">
        <f aca="true" t="shared" si="212" ref="F376">F375*103.8%</f>
        <v>124.56</v>
      </c>
      <c r="G376" s="176"/>
      <c r="H376" s="170"/>
    </row>
    <row r="377" spans="1:8" s="5" customFormat="1" ht="15">
      <c r="A377" s="206"/>
      <c r="B377" s="18" t="s">
        <v>675</v>
      </c>
      <c r="C377" s="176">
        <f t="shared" si="200"/>
        <v>129.04416</v>
      </c>
      <c r="D377" s="176"/>
      <c r="E377" s="182"/>
      <c r="F377" s="170">
        <f aca="true" t="shared" si="213" ref="F377">F376*103.6%</f>
        <v>129.04416</v>
      </c>
      <c r="G377" s="176"/>
      <c r="H377" s="170"/>
    </row>
    <row r="378" spans="1:8" s="5" customFormat="1" ht="15">
      <c r="A378" s="206" t="s">
        <v>438</v>
      </c>
      <c r="B378" s="26" t="s">
        <v>145</v>
      </c>
      <c r="C378" s="176">
        <f t="shared" si="200"/>
        <v>236.615968</v>
      </c>
      <c r="D378" s="185">
        <f>SUM(D379:D381)</f>
        <v>0</v>
      </c>
      <c r="E378" s="185">
        <f>SUM(E379:E381)</f>
        <v>0</v>
      </c>
      <c r="F378" s="176">
        <f aca="true" t="shared" si="214" ref="F378:G378">SUM(F379:F381)</f>
        <v>236.615968</v>
      </c>
      <c r="G378" s="176">
        <f t="shared" si="214"/>
        <v>0</v>
      </c>
      <c r="H378" s="176">
        <f>SUM(H379:H381)</f>
        <v>0</v>
      </c>
    </row>
    <row r="379" spans="1:8" s="5" customFormat="1" ht="15">
      <c r="A379" s="206"/>
      <c r="B379" s="18" t="s">
        <v>595</v>
      </c>
      <c r="C379" s="176">
        <f t="shared" si="200"/>
        <v>76</v>
      </c>
      <c r="D379" s="176"/>
      <c r="E379" s="182"/>
      <c r="F379" s="176">
        <v>76</v>
      </c>
      <c r="G379" s="176"/>
      <c r="H379" s="170"/>
    </row>
    <row r="380" spans="1:8" s="5" customFormat="1" ht="15">
      <c r="A380" s="206"/>
      <c r="B380" s="18" t="s">
        <v>596</v>
      </c>
      <c r="C380" s="176">
        <f t="shared" si="200"/>
        <v>78.888</v>
      </c>
      <c r="D380" s="176"/>
      <c r="E380" s="182"/>
      <c r="F380" s="170">
        <f aca="true" t="shared" si="215" ref="F380">F379*103.8%</f>
        <v>78.888</v>
      </c>
      <c r="G380" s="176"/>
      <c r="H380" s="170"/>
    </row>
    <row r="381" spans="1:8" s="5" customFormat="1" ht="15">
      <c r="A381" s="206"/>
      <c r="B381" s="18" t="s">
        <v>675</v>
      </c>
      <c r="C381" s="176">
        <f t="shared" si="200"/>
        <v>81.727968</v>
      </c>
      <c r="D381" s="176"/>
      <c r="E381" s="182"/>
      <c r="F381" s="170">
        <f aca="true" t="shared" si="216" ref="F381">F380*103.6%</f>
        <v>81.727968</v>
      </c>
      <c r="G381" s="176"/>
      <c r="H381" s="170"/>
    </row>
    <row r="382" spans="1:8" s="5" customFormat="1" ht="25.5">
      <c r="A382" s="206" t="s">
        <v>442</v>
      </c>
      <c r="B382" s="36" t="s">
        <v>939</v>
      </c>
      <c r="C382" s="185">
        <f>SUM(D382:H382)</f>
        <v>450</v>
      </c>
      <c r="D382" s="185">
        <f aca="true" t="shared" si="217" ref="D382:E382">SUM(D383:D385)</f>
        <v>0</v>
      </c>
      <c r="E382" s="185">
        <f t="shared" si="217"/>
        <v>0</v>
      </c>
      <c r="F382" s="185">
        <f>SUM(F383:F385)</f>
        <v>450</v>
      </c>
      <c r="G382" s="185">
        <f aca="true" t="shared" si="218" ref="G382:H382">SUM(G383:G385)</f>
        <v>0</v>
      </c>
      <c r="H382" s="185">
        <f t="shared" si="218"/>
        <v>0</v>
      </c>
    </row>
    <row r="383" spans="1:8" s="5" customFormat="1" ht="15">
      <c r="A383" s="206"/>
      <c r="B383" s="18" t="s">
        <v>595</v>
      </c>
      <c r="C383" s="176">
        <f>SUM(D383:H383)</f>
        <v>150</v>
      </c>
      <c r="D383" s="176"/>
      <c r="E383" s="182"/>
      <c r="F383" s="176">
        <v>150</v>
      </c>
      <c r="G383" s="182"/>
      <c r="H383" s="170"/>
    </row>
    <row r="384" spans="1:8" s="5" customFormat="1" ht="15">
      <c r="A384" s="206"/>
      <c r="B384" s="206" t="s">
        <v>596</v>
      </c>
      <c r="C384" s="176">
        <f aca="true" t="shared" si="219" ref="C384:C385">SUM(D384:H384)</f>
        <v>150</v>
      </c>
      <c r="D384" s="176"/>
      <c r="E384" s="182"/>
      <c r="F384" s="176">
        <v>150</v>
      </c>
      <c r="G384" s="182"/>
      <c r="H384" s="170"/>
    </row>
    <row r="385" spans="1:8" s="5" customFormat="1" ht="15">
      <c r="A385" s="206"/>
      <c r="B385" s="206" t="s">
        <v>675</v>
      </c>
      <c r="C385" s="176">
        <f t="shared" si="219"/>
        <v>150</v>
      </c>
      <c r="D385" s="176"/>
      <c r="E385" s="182"/>
      <c r="F385" s="176">
        <v>150</v>
      </c>
      <c r="G385" s="182"/>
      <c r="H385" s="170"/>
    </row>
    <row r="386" spans="1:8" s="5" customFormat="1" ht="38.25">
      <c r="A386" s="206" t="s">
        <v>447</v>
      </c>
      <c r="B386" s="37" t="s">
        <v>243</v>
      </c>
      <c r="C386" s="185">
        <f>SUM(D386:H386)</f>
        <v>270</v>
      </c>
      <c r="D386" s="185">
        <f aca="true" t="shared" si="220" ref="D386:E386">SUM(D387:D389)</f>
        <v>0</v>
      </c>
      <c r="E386" s="185">
        <f t="shared" si="220"/>
        <v>0</v>
      </c>
      <c r="F386" s="185">
        <f>SUM(F387:F389)</f>
        <v>270</v>
      </c>
      <c r="G386" s="185">
        <f aca="true" t="shared" si="221" ref="G386:H386">SUM(G387:G389)</f>
        <v>0</v>
      </c>
      <c r="H386" s="185">
        <f t="shared" si="221"/>
        <v>0</v>
      </c>
    </row>
    <row r="387" spans="1:8" s="5" customFormat="1" ht="15">
      <c r="A387" s="206"/>
      <c r="B387" s="206" t="s">
        <v>595</v>
      </c>
      <c r="C387" s="176">
        <f>SUM(D387:H387)</f>
        <v>90</v>
      </c>
      <c r="D387" s="176"/>
      <c r="E387" s="182"/>
      <c r="F387" s="176">
        <v>90</v>
      </c>
      <c r="G387" s="182"/>
      <c r="H387" s="170"/>
    </row>
    <row r="388" spans="1:8" s="5" customFormat="1" ht="15">
      <c r="A388" s="206"/>
      <c r="B388" s="206" t="s">
        <v>596</v>
      </c>
      <c r="C388" s="176">
        <f aca="true" t="shared" si="222" ref="C388:C389">SUM(D388:H388)</f>
        <v>90</v>
      </c>
      <c r="D388" s="176"/>
      <c r="E388" s="182"/>
      <c r="F388" s="176">
        <v>90</v>
      </c>
      <c r="G388" s="182"/>
      <c r="H388" s="170"/>
    </row>
    <row r="389" spans="1:8" s="5" customFormat="1" ht="15">
      <c r="A389" s="206"/>
      <c r="B389" s="206" t="s">
        <v>675</v>
      </c>
      <c r="C389" s="176">
        <f t="shared" si="222"/>
        <v>90</v>
      </c>
      <c r="D389" s="176"/>
      <c r="E389" s="182"/>
      <c r="F389" s="176">
        <v>90</v>
      </c>
      <c r="G389" s="182"/>
      <c r="H389" s="170"/>
    </row>
    <row r="390" spans="1:8" s="5" customFormat="1" ht="15">
      <c r="A390" s="213"/>
      <c r="B390" s="8" t="s">
        <v>783</v>
      </c>
      <c r="C390" s="203">
        <f aca="true" t="shared" si="223" ref="C390:C393">SUM(D390:H390)</f>
        <v>44106.7543788</v>
      </c>
      <c r="D390" s="203">
        <f>SUM(D391:D393)</f>
        <v>0</v>
      </c>
      <c r="E390" s="203">
        <f>SUM(E391:E393)</f>
        <v>12886.839024</v>
      </c>
      <c r="F390" s="203">
        <f>SUM(F391:F393)</f>
        <v>30295.915354799996</v>
      </c>
      <c r="G390" s="203">
        <f aca="true" t="shared" si="224" ref="G390:H390">SUM(G391:G393)</f>
        <v>924</v>
      </c>
      <c r="H390" s="203">
        <f t="shared" si="224"/>
        <v>0</v>
      </c>
    </row>
    <row r="391" spans="1:8" s="5" customFormat="1" ht="15">
      <c r="A391" s="206"/>
      <c r="B391" s="206" t="s">
        <v>595</v>
      </c>
      <c r="C391" s="176">
        <f t="shared" si="223"/>
        <v>13891.849999999999</v>
      </c>
      <c r="D391" s="170">
        <f>D396+D400+D420+D424+D428+D432+D436+D440</f>
        <v>0</v>
      </c>
      <c r="E391" s="170">
        <f aca="true" t="shared" si="225" ref="E391:H391">E396+E400+E420+E424+E428+E432+E436+E440</f>
        <v>3818</v>
      </c>
      <c r="F391" s="170">
        <f t="shared" si="225"/>
        <v>9785.849999999999</v>
      </c>
      <c r="G391" s="170">
        <f t="shared" si="225"/>
        <v>288</v>
      </c>
      <c r="H391" s="170">
        <f t="shared" si="225"/>
        <v>0</v>
      </c>
    </row>
    <row r="392" spans="1:8" s="5" customFormat="1" ht="15">
      <c r="A392" s="206"/>
      <c r="B392" s="206" t="s">
        <v>596</v>
      </c>
      <c r="C392" s="176">
        <f t="shared" si="223"/>
        <v>15379.438300000002</v>
      </c>
      <c r="D392" s="170">
        <f>D397+D401+D421+D425+D429+D433+D437+D441</f>
        <v>0</v>
      </c>
      <c r="E392" s="170">
        <f aca="true" t="shared" si="226" ref="E392:H393">E397+E401+E421+E425+E429+E433+E437+E441</f>
        <v>4963.084000000001</v>
      </c>
      <c r="F392" s="170">
        <f t="shared" si="226"/>
        <v>10100.3543</v>
      </c>
      <c r="G392" s="170">
        <f t="shared" si="226"/>
        <v>316</v>
      </c>
      <c r="H392" s="170">
        <f t="shared" si="226"/>
        <v>0</v>
      </c>
    </row>
    <row r="393" spans="1:8" s="5" customFormat="1" ht="15">
      <c r="A393" s="206"/>
      <c r="B393" s="206" t="s">
        <v>675</v>
      </c>
      <c r="C393" s="176">
        <f t="shared" si="223"/>
        <v>14835.4660788</v>
      </c>
      <c r="D393" s="170">
        <f>D398+D402+D422+D426+D430+D434+D438+D442</f>
        <v>0</v>
      </c>
      <c r="E393" s="170">
        <f t="shared" si="226"/>
        <v>4105.755024</v>
      </c>
      <c r="F393" s="170">
        <f t="shared" si="226"/>
        <v>10409.7110548</v>
      </c>
      <c r="G393" s="170">
        <f t="shared" si="226"/>
        <v>320</v>
      </c>
      <c r="H393" s="170">
        <f t="shared" si="226"/>
        <v>0</v>
      </c>
    </row>
    <row r="394" spans="1:8" s="5" customFormat="1" ht="51">
      <c r="A394" s="35" t="s">
        <v>570</v>
      </c>
      <c r="B394" s="35" t="s">
        <v>265</v>
      </c>
      <c r="C394" s="186">
        <f>C395+C399+C419+C423+C427+C431+C435</f>
        <v>39606.7543788</v>
      </c>
      <c r="D394" s="186">
        <f>D395+D399+D419+D423+D427+D431+D435+D439</f>
        <v>0</v>
      </c>
      <c r="E394" s="186">
        <f aca="true" t="shared" si="227" ref="E394:H394">E395+E399+E419+E423+E427+E431+E435+E439</f>
        <v>12886.839024</v>
      </c>
      <c r="F394" s="186">
        <f t="shared" si="227"/>
        <v>30295.9153548</v>
      </c>
      <c r="G394" s="186">
        <f t="shared" si="227"/>
        <v>924</v>
      </c>
      <c r="H394" s="186">
        <f t="shared" si="227"/>
        <v>0</v>
      </c>
    </row>
    <row r="395" spans="1:8" s="5" customFormat="1" ht="38.25">
      <c r="A395" s="11" t="s">
        <v>853</v>
      </c>
      <c r="B395" s="38" t="s">
        <v>267</v>
      </c>
      <c r="C395" s="174">
        <f>SUM(D395:H395)</f>
        <v>15289.438911199999</v>
      </c>
      <c r="D395" s="174">
        <f>SUM(D396:D398)</f>
        <v>0</v>
      </c>
      <c r="E395" s="174">
        <f>SUM(E396:E398)</f>
        <v>11886.839024</v>
      </c>
      <c r="F395" s="174">
        <f>SUM(F396:F398)</f>
        <v>3402.599887199999</v>
      </c>
      <c r="G395" s="174">
        <f>SUM(G396:G398)</f>
        <v>0</v>
      </c>
      <c r="H395" s="174">
        <f>SUM(H396:H398)</f>
        <v>0</v>
      </c>
    </row>
    <row r="396" spans="1:8" s="5" customFormat="1" ht="15">
      <c r="A396" s="206"/>
      <c r="B396" s="206" t="s">
        <v>595</v>
      </c>
      <c r="C396" s="176">
        <f>SUM(D396:H396)</f>
        <v>4910.9</v>
      </c>
      <c r="D396" s="190"/>
      <c r="E396" s="191">
        <v>3818</v>
      </c>
      <c r="F396" s="191">
        <f>1547.1-36-418.2</f>
        <v>1092.8999999999999</v>
      </c>
      <c r="G396" s="182"/>
      <c r="H396" s="176"/>
    </row>
    <row r="397" spans="1:8" s="5" customFormat="1" ht="15">
      <c r="A397" s="206"/>
      <c r="B397" s="206" t="s">
        <v>596</v>
      </c>
      <c r="C397" s="176">
        <f aca="true" t="shared" si="228" ref="C397:C442">SUM(D397:H397)</f>
        <v>5097.5142</v>
      </c>
      <c r="D397" s="190"/>
      <c r="E397" s="170">
        <f aca="true" t="shared" si="229" ref="E397:F397">E396*103.8%</f>
        <v>3963.0840000000003</v>
      </c>
      <c r="F397" s="170">
        <f t="shared" si="229"/>
        <v>1134.4301999999998</v>
      </c>
      <c r="G397" s="182"/>
      <c r="H397" s="176"/>
    </row>
    <row r="398" spans="1:8" s="5" customFormat="1" ht="15">
      <c r="A398" s="206"/>
      <c r="B398" s="206" t="s">
        <v>675</v>
      </c>
      <c r="C398" s="176">
        <f t="shared" si="228"/>
        <v>5281.0247112</v>
      </c>
      <c r="D398" s="190"/>
      <c r="E398" s="170">
        <f aca="true" t="shared" si="230" ref="E398:F398">E397*103.6%</f>
        <v>4105.755024</v>
      </c>
      <c r="F398" s="170">
        <f t="shared" si="230"/>
        <v>1175.2696872</v>
      </c>
      <c r="G398" s="182"/>
      <c r="H398" s="176"/>
    </row>
    <row r="399" spans="1:8" s="5" customFormat="1" ht="25.5">
      <c r="A399" s="11" t="s">
        <v>854</v>
      </c>
      <c r="B399" s="11" t="s">
        <v>269</v>
      </c>
      <c r="C399" s="174">
        <f>SUM(D399:H399)</f>
        <v>18048.0386276</v>
      </c>
      <c r="D399" s="174">
        <f>SUM(D400:D402)</f>
        <v>0</v>
      </c>
      <c r="E399" s="174">
        <f>SUM(E400:E402)</f>
        <v>0</v>
      </c>
      <c r="F399" s="174">
        <f>SUM(F400:F402)</f>
        <v>18048.0386276</v>
      </c>
      <c r="G399" s="174">
        <f>SUM(G400:G402)</f>
        <v>0</v>
      </c>
      <c r="H399" s="174">
        <f>SUM(H400:H402)</f>
        <v>0</v>
      </c>
    </row>
    <row r="400" spans="1:8" s="5" customFormat="1" ht="15">
      <c r="A400" s="206"/>
      <c r="B400" s="206" t="s">
        <v>595</v>
      </c>
      <c r="C400" s="176">
        <f t="shared" si="228"/>
        <v>5796.95</v>
      </c>
      <c r="D400" s="190">
        <f>D404+D408+D412+D416</f>
        <v>0</v>
      </c>
      <c r="E400" s="190">
        <f aca="true" t="shared" si="231" ref="E400:H400">E404+E408+E412+E416</f>
        <v>0</v>
      </c>
      <c r="F400" s="190">
        <f t="shared" si="231"/>
        <v>5796.95</v>
      </c>
      <c r="G400" s="190">
        <f t="shared" si="231"/>
        <v>0</v>
      </c>
      <c r="H400" s="190">
        <f t="shared" si="231"/>
        <v>0</v>
      </c>
    </row>
    <row r="401" spans="1:8" s="5" customFormat="1" ht="15">
      <c r="A401" s="206"/>
      <c r="B401" s="206" t="s">
        <v>596</v>
      </c>
      <c r="C401" s="176">
        <f t="shared" si="228"/>
        <v>6017.234100000001</v>
      </c>
      <c r="D401" s="190">
        <f aca="true" t="shared" si="232" ref="D401:H402">D405+D409+D413+D417</f>
        <v>0</v>
      </c>
      <c r="E401" s="190">
        <f t="shared" si="232"/>
        <v>0</v>
      </c>
      <c r="F401" s="190">
        <f t="shared" si="232"/>
        <v>6017.234100000001</v>
      </c>
      <c r="G401" s="190">
        <f t="shared" si="232"/>
        <v>0</v>
      </c>
      <c r="H401" s="190">
        <f t="shared" si="232"/>
        <v>0</v>
      </c>
    </row>
    <row r="402" spans="1:8" s="5" customFormat="1" ht="15">
      <c r="A402" s="206"/>
      <c r="B402" s="206" t="s">
        <v>675</v>
      </c>
      <c r="C402" s="176">
        <f t="shared" si="228"/>
        <v>6233.8545276</v>
      </c>
      <c r="D402" s="190">
        <f t="shared" si="232"/>
        <v>0</v>
      </c>
      <c r="E402" s="190">
        <f t="shared" si="232"/>
        <v>0</v>
      </c>
      <c r="F402" s="190">
        <f t="shared" si="232"/>
        <v>6233.8545276</v>
      </c>
      <c r="G402" s="190">
        <f t="shared" si="232"/>
        <v>0</v>
      </c>
      <c r="H402" s="190">
        <f t="shared" si="232"/>
        <v>0</v>
      </c>
    </row>
    <row r="403" spans="1:9" s="5" customFormat="1" ht="15">
      <c r="A403" s="206" t="s">
        <v>855</v>
      </c>
      <c r="B403" s="42" t="s">
        <v>271</v>
      </c>
      <c r="C403" s="192">
        <f aca="true" t="shared" si="233" ref="C403:E403">SUM(C404:C406)</f>
        <v>8262.2559984</v>
      </c>
      <c r="D403" s="192">
        <f t="shared" si="233"/>
        <v>0</v>
      </c>
      <c r="E403" s="192">
        <f t="shared" si="233"/>
        <v>0</v>
      </c>
      <c r="F403" s="192">
        <f>SUM(F404:F406)</f>
        <v>8262.2559984</v>
      </c>
      <c r="G403" s="192">
        <f aca="true" t="shared" si="234" ref="G403:H403">SUM(G404:G406)</f>
        <v>0</v>
      </c>
      <c r="H403" s="192">
        <f t="shared" si="234"/>
        <v>0</v>
      </c>
      <c r="I403" s="149"/>
    </row>
    <row r="404" spans="1:8" s="5" customFormat="1" ht="15">
      <c r="A404" s="206"/>
      <c r="B404" s="206" t="s">
        <v>595</v>
      </c>
      <c r="C404" s="176">
        <f>SUM(D404:H404)</f>
        <v>2653.8</v>
      </c>
      <c r="D404" s="190"/>
      <c r="E404" s="191"/>
      <c r="F404" s="191">
        <v>2653.8</v>
      </c>
      <c r="G404" s="191"/>
      <c r="H404" s="176"/>
    </row>
    <row r="405" spans="1:8" s="5" customFormat="1" ht="15">
      <c r="A405" s="206"/>
      <c r="B405" s="206" t="s">
        <v>596</v>
      </c>
      <c r="C405" s="176">
        <f t="shared" si="228"/>
        <v>2754.6444</v>
      </c>
      <c r="D405" s="190"/>
      <c r="E405" s="191"/>
      <c r="F405" s="170">
        <f aca="true" t="shared" si="235" ref="F405">F404*103.8%</f>
        <v>2754.6444</v>
      </c>
      <c r="G405" s="191"/>
      <c r="H405" s="176"/>
    </row>
    <row r="406" spans="1:8" s="5" customFormat="1" ht="15">
      <c r="A406" s="206"/>
      <c r="B406" s="206" t="s">
        <v>675</v>
      </c>
      <c r="C406" s="176">
        <f t="shared" si="228"/>
        <v>2853.8115984</v>
      </c>
      <c r="D406" s="190"/>
      <c r="E406" s="191"/>
      <c r="F406" s="170">
        <f aca="true" t="shared" si="236" ref="F406">F405*103.6%</f>
        <v>2853.8115984</v>
      </c>
      <c r="G406" s="191"/>
      <c r="H406" s="176"/>
    </row>
    <row r="407" spans="1:8" s="5" customFormat="1" ht="15">
      <c r="A407" s="206" t="s">
        <v>856</v>
      </c>
      <c r="B407" s="42" t="s">
        <v>273</v>
      </c>
      <c r="C407" s="192">
        <f aca="true" t="shared" si="237" ref="C407:E407">SUM(C408:C410)</f>
        <v>5944.197854</v>
      </c>
      <c r="D407" s="192">
        <f t="shared" si="237"/>
        <v>0</v>
      </c>
      <c r="E407" s="192">
        <f t="shared" si="237"/>
        <v>0</v>
      </c>
      <c r="F407" s="192">
        <f>SUM(F408:F410)</f>
        <v>5944.197854</v>
      </c>
      <c r="G407" s="192">
        <f aca="true" t="shared" si="238" ref="G407:H407">SUM(G408:G410)</f>
        <v>0</v>
      </c>
      <c r="H407" s="192">
        <f t="shared" si="238"/>
        <v>0</v>
      </c>
    </row>
    <row r="408" spans="1:8" s="5" customFormat="1" ht="15">
      <c r="A408" s="206"/>
      <c r="B408" s="206" t="s">
        <v>595</v>
      </c>
      <c r="C408" s="176">
        <f t="shared" si="228"/>
        <v>1909.25</v>
      </c>
      <c r="D408" s="190"/>
      <c r="E408" s="191"/>
      <c r="F408" s="191">
        <v>1909.25</v>
      </c>
      <c r="G408" s="191"/>
      <c r="H408" s="176"/>
    </row>
    <row r="409" spans="1:8" s="5" customFormat="1" ht="15">
      <c r="A409" s="206"/>
      <c r="B409" s="206" t="s">
        <v>596</v>
      </c>
      <c r="C409" s="176">
        <f t="shared" si="228"/>
        <v>1981.8015</v>
      </c>
      <c r="D409" s="190"/>
      <c r="E409" s="191"/>
      <c r="F409" s="170">
        <f aca="true" t="shared" si="239" ref="F409">F408*103.8%</f>
        <v>1981.8015</v>
      </c>
      <c r="G409" s="191"/>
      <c r="H409" s="176"/>
    </row>
    <row r="410" spans="1:8" s="5" customFormat="1" ht="15">
      <c r="A410" s="206"/>
      <c r="B410" s="206" t="s">
        <v>675</v>
      </c>
      <c r="C410" s="176">
        <f t="shared" si="228"/>
        <v>2053.146354</v>
      </c>
      <c r="D410" s="190"/>
      <c r="E410" s="191"/>
      <c r="F410" s="170">
        <f aca="true" t="shared" si="240" ref="F410">F409*103.6%</f>
        <v>2053.146354</v>
      </c>
      <c r="G410" s="191"/>
      <c r="H410" s="176"/>
    </row>
    <row r="411" spans="1:8" s="5" customFormat="1" ht="15">
      <c r="A411" s="206" t="s">
        <v>857</v>
      </c>
      <c r="B411" s="42" t="s">
        <v>275</v>
      </c>
      <c r="C411" s="192">
        <f aca="true" t="shared" si="241" ref="C411:E411">SUM(C412:C414)</f>
        <v>1302.0104976</v>
      </c>
      <c r="D411" s="192">
        <f t="shared" si="241"/>
        <v>0</v>
      </c>
      <c r="E411" s="192">
        <f t="shared" si="241"/>
        <v>0</v>
      </c>
      <c r="F411" s="192">
        <f>SUM(F412:F414)</f>
        <v>1302.0104976</v>
      </c>
      <c r="G411" s="192">
        <f aca="true" t="shared" si="242" ref="G411:H411">SUM(G412:G414)</f>
        <v>0</v>
      </c>
      <c r="H411" s="192">
        <f t="shared" si="242"/>
        <v>0</v>
      </c>
    </row>
    <row r="412" spans="1:8" s="5" customFormat="1" ht="15">
      <c r="A412" s="206"/>
      <c r="B412" s="206" t="s">
        <v>595</v>
      </c>
      <c r="C412" s="176">
        <f t="shared" si="228"/>
        <v>418.2</v>
      </c>
      <c r="D412" s="190"/>
      <c r="E412" s="191"/>
      <c r="F412" s="191">
        <v>418.2</v>
      </c>
      <c r="G412" s="191"/>
      <c r="H412" s="176"/>
    </row>
    <row r="413" spans="1:8" s="5" customFormat="1" ht="15">
      <c r="A413" s="206"/>
      <c r="B413" s="206" t="s">
        <v>596</v>
      </c>
      <c r="C413" s="176">
        <f t="shared" si="228"/>
        <v>434.0916</v>
      </c>
      <c r="D413" s="190"/>
      <c r="E413" s="191"/>
      <c r="F413" s="170">
        <f aca="true" t="shared" si="243" ref="F413">F412*103.8%</f>
        <v>434.0916</v>
      </c>
      <c r="G413" s="191"/>
      <c r="H413" s="176"/>
    </row>
    <row r="414" spans="1:8" s="5" customFormat="1" ht="15">
      <c r="A414" s="206"/>
      <c r="B414" s="206" t="s">
        <v>675</v>
      </c>
      <c r="C414" s="176">
        <f t="shared" si="228"/>
        <v>449.71889760000005</v>
      </c>
      <c r="D414" s="190"/>
      <c r="E414" s="191"/>
      <c r="F414" s="170">
        <f aca="true" t="shared" si="244" ref="F414">F413*103.6%</f>
        <v>449.71889760000005</v>
      </c>
      <c r="G414" s="191"/>
      <c r="H414" s="176"/>
    </row>
    <row r="415" spans="1:8" s="5" customFormat="1" ht="15">
      <c r="A415" s="215" t="s">
        <v>962</v>
      </c>
      <c r="B415" s="42" t="s">
        <v>963</v>
      </c>
      <c r="C415" s="192">
        <f aca="true" t="shared" si="245" ref="C415:E415">SUM(C416:C418)</f>
        <v>2539.5742776</v>
      </c>
      <c r="D415" s="192">
        <f t="shared" si="245"/>
        <v>0</v>
      </c>
      <c r="E415" s="192">
        <f t="shared" si="245"/>
        <v>0</v>
      </c>
      <c r="F415" s="192">
        <f>SUM(F416:F418)</f>
        <v>2539.5742776</v>
      </c>
      <c r="G415" s="192">
        <f aca="true" t="shared" si="246" ref="G415:H415">SUM(G416:G418)</f>
        <v>0</v>
      </c>
      <c r="H415" s="192">
        <f t="shared" si="246"/>
        <v>0</v>
      </c>
    </row>
    <row r="416" spans="1:8" s="5" customFormat="1" ht="15">
      <c r="A416" s="215"/>
      <c r="B416" s="215" t="s">
        <v>595</v>
      </c>
      <c r="C416" s="176">
        <f aca="true" t="shared" si="247" ref="C416:C418">SUM(D416:H416)</f>
        <v>815.7</v>
      </c>
      <c r="D416" s="190"/>
      <c r="E416" s="191"/>
      <c r="F416" s="191">
        <v>815.7</v>
      </c>
      <c r="G416" s="191"/>
      <c r="H416" s="176"/>
    </row>
    <row r="417" spans="1:8" s="5" customFormat="1" ht="15">
      <c r="A417" s="215"/>
      <c r="B417" s="215" t="s">
        <v>596</v>
      </c>
      <c r="C417" s="176">
        <f t="shared" si="247"/>
        <v>846.6966000000001</v>
      </c>
      <c r="D417" s="190"/>
      <c r="E417" s="191"/>
      <c r="F417" s="170">
        <f aca="true" t="shared" si="248" ref="F417">F416*103.8%</f>
        <v>846.6966000000001</v>
      </c>
      <c r="G417" s="191"/>
      <c r="H417" s="176"/>
    </row>
    <row r="418" spans="1:8" s="5" customFormat="1" ht="15">
      <c r="A418" s="215"/>
      <c r="B418" s="215" t="s">
        <v>675</v>
      </c>
      <c r="C418" s="176">
        <f t="shared" si="247"/>
        <v>877.1776776000002</v>
      </c>
      <c r="D418" s="190"/>
      <c r="E418" s="191"/>
      <c r="F418" s="170">
        <f aca="true" t="shared" si="249" ref="F418">F417*103.6%</f>
        <v>877.1776776000002</v>
      </c>
      <c r="G418" s="191"/>
      <c r="H418" s="176"/>
    </row>
    <row r="419" spans="1:8" s="5" customFormat="1" ht="25.5">
      <c r="A419" s="11" t="s">
        <v>858</v>
      </c>
      <c r="B419" s="11" t="s">
        <v>277</v>
      </c>
      <c r="C419" s="174">
        <f>SUM(D419:H419)</f>
        <v>108</v>
      </c>
      <c r="D419" s="174">
        <f>SUM(D420:D422)</f>
        <v>0</v>
      </c>
      <c r="E419" s="174">
        <f>SUM(E420:E422)</f>
        <v>0</v>
      </c>
      <c r="F419" s="174">
        <f>SUM(F420:F422)</f>
        <v>108</v>
      </c>
      <c r="G419" s="174">
        <f>SUM(G420:G422)</f>
        <v>0</v>
      </c>
      <c r="H419" s="174">
        <f>SUM(H420:H422)</f>
        <v>0</v>
      </c>
    </row>
    <row r="420" spans="1:8" s="5" customFormat="1" ht="15">
      <c r="A420" s="206"/>
      <c r="B420" s="206" t="s">
        <v>595</v>
      </c>
      <c r="C420" s="176">
        <f t="shared" si="228"/>
        <v>36</v>
      </c>
      <c r="D420" s="190"/>
      <c r="E420" s="191"/>
      <c r="F420" s="191">
        <v>36</v>
      </c>
      <c r="G420" s="182"/>
      <c r="H420" s="176"/>
    </row>
    <row r="421" spans="1:8" s="5" customFormat="1" ht="15">
      <c r="A421" s="206"/>
      <c r="B421" s="206" t="s">
        <v>596</v>
      </c>
      <c r="C421" s="176">
        <f t="shared" si="228"/>
        <v>36</v>
      </c>
      <c r="D421" s="190"/>
      <c r="E421" s="191"/>
      <c r="F421" s="191">
        <v>36</v>
      </c>
      <c r="G421" s="182"/>
      <c r="H421" s="176"/>
    </row>
    <row r="422" spans="1:8" s="5" customFormat="1" ht="15">
      <c r="A422" s="206"/>
      <c r="B422" s="206" t="s">
        <v>675</v>
      </c>
      <c r="C422" s="176">
        <f t="shared" si="228"/>
        <v>36</v>
      </c>
      <c r="D422" s="190"/>
      <c r="E422" s="191"/>
      <c r="F422" s="191">
        <v>36</v>
      </c>
      <c r="G422" s="182"/>
      <c r="H422" s="176"/>
    </row>
    <row r="423" spans="1:8" s="5" customFormat="1" ht="38.25">
      <c r="A423" s="11" t="s">
        <v>859</v>
      </c>
      <c r="B423" s="11" t="s">
        <v>279</v>
      </c>
      <c r="C423" s="174">
        <f>SUM(D423:H423)</f>
        <v>90</v>
      </c>
      <c r="D423" s="174">
        <f>SUM(D424:D426)</f>
        <v>0</v>
      </c>
      <c r="E423" s="174">
        <f>SUM(E424:E426)</f>
        <v>0</v>
      </c>
      <c r="F423" s="174">
        <f>SUM(F424:F426)</f>
        <v>90</v>
      </c>
      <c r="G423" s="174">
        <f>SUM(G424:G426)</f>
        <v>0</v>
      </c>
      <c r="H423" s="174">
        <f>SUM(H424:H426)</f>
        <v>0</v>
      </c>
    </row>
    <row r="424" spans="1:8" s="5" customFormat="1" ht="15">
      <c r="A424" s="206"/>
      <c r="B424" s="206" t="s">
        <v>595</v>
      </c>
      <c r="C424" s="176">
        <f t="shared" si="228"/>
        <v>25</v>
      </c>
      <c r="D424" s="190"/>
      <c r="E424" s="191"/>
      <c r="F424" s="191">
        <v>25</v>
      </c>
      <c r="G424" s="182"/>
      <c r="H424" s="176"/>
    </row>
    <row r="425" spans="1:8" s="5" customFormat="1" ht="15">
      <c r="A425" s="206"/>
      <c r="B425" s="206" t="s">
        <v>596</v>
      </c>
      <c r="C425" s="176">
        <f t="shared" si="228"/>
        <v>30</v>
      </c>
      <c r="D425" s="190"/>
      <c r="E425" s="191"/>
      <c r="F425" s="191">
        <v>30</v>
      </c>
      <c r="G425" s="182"/>
      <c r="H425" s="176"/>
    </row>
    <row r="426" spans="1:8" s="5" customFormat="1" ht="15">
      <c r="A426" s="206"/>
      <c r="B426" s="206" t="s">
        <v>675</v>
      </c>
      <c r="C426" s="176">
        <f t="shared" si="228"/>
        <v>35</v>
      </c>
      <c r="D426" s="190"/>
      <c r="E426" s="191"/>
      <c r="F426" s="191">
        <v>35</v>
      </c>
      <c r="G426" s="182"/>
      <c r="H426" s="176"/>
    </row>
    <row r="427" spans="1:8" s="5" customFormat="1" ht="38.25">
      <c r="A427" s="11" t="s">
        <v>860</v>
      </c>
      <c r="B427" s="11" t="s">
        <v>281</v>
      </c>
      <c r="C427" s="174">
        <f>SUM(D427:H427)</f>
        <v>2164</v>
      </c>
      <c r="D427" s="174">
        <f>SUM(D428:D430)</f>
        <v>0</v>
      </c>
      <c r="E427" s="174">
        <f>SUM(E428:E430)</f>
        <v>1000</v>
      </c>
      <c r="F427" s="174">
        <f>SUM(F428:F430)</f>
        <v>240</v>
      </c>
      <c r="G427" s="174">
        <f>SUM(G428:G430)</f>
        <v>924</v>
      </c>
      <c r="H427" s="174">
        <f>SUM(H428:H430)</f>
        <v>0</v>
      </c>
    </row>
    <row r="428" spans="1:8" s="5" customFormat="1" ht="15">
      <c r="A428" s="206"/>
      <c r="B428" s="206" t="s">
        <v>595</v>
      </c>
      <c r="C428" s="176">
        <f t="shared" si="228"/>
        <v>368</v>
      </c>
      <c r="D428" s="190"/>
      <c r="E428" s="191"/>
      <c r="F428" s="191">
        <v>80</v>
      </c>
      <c r="G428" s="191">
        <v>288</v>
      </c>
      <c r="H428" s="176">
        <f>SUM(H429:H433)</f>
        <v>0</v>
      </c>
    </row>
    <row r="429" spans="1:8" s="5" customFormat="1" ht="15">
      <c r="A429" s="206"/>
      <c r="B429" s="206" t="s">
        <v>596</v>
      </c>
      <c r="C429" s="176">
        <f t="shared" si="228"/>
        <v>1396</v>
      </c>
      <c r="D429" s="190"/>
      <c r="E429" s="191">
        <v>1000</v>
      </c>
      <c r="F429" s="191">
        <v>80</v>
      </c>
      <c r="G429" s="191">
        <v>316</v>
      </c>
      <c r="H429" s="176"/>
    </row>
    <row r="430" spans="1:8" s="5" customFormat="1" ht="15">
      <c r="A430" s="206"/>
      <c r="B430" s="206" t="s">
        <v>675</v>
      </c>
      <c r="C430" s="176">
        <f t="shared" si="228"/>
        <v>400</v>
      </c>
      <c r="D430" s="190"/>
      <c r="E430" s="191"/>
      <c r="F430" s="191">
        <v>80</v>
      </c>
      <c r="G430" s="191">
        <v>320</v>
      </c>
      <c r="H430" s="176"/>
    </row>
    <row r="431" spans="1:8" s="5" customFormat="1" ht="25.5">
      <c r="A431" s="11" t="s">
        <v>861</v>
      </c>
      <c r="B431" s="11" t="s">
        <v>283</v>
      </c>
      <c r="C431" s="174">
        <f>SUM(D431:H431)</f>
        <v>2350.5928400000003</v>
      </c>
      <c r="D431" s="174">
        <f>SUM(D432:D434)</f>
        <v>0</v>
      </c>
      <c r="E431" s="174">
        <f>SUM(E432:E434)</f>
        <v>0</v>
      </c>
      <c r="F431" s="174">
        <f>SUM(F432:F434)</f>
        <v>2350.5928400000003</v>
      </c>
      <c r="G431" s="174">
        <f>SUM(G432:G434)</f>
        <v>0</v>
      </c>
      <c r="H431" s="174">
        <f>SUM(H432:H434)</f>
        <v>0</v>
      </c>
    </row>
    <row r="432" spans="1:8" s="5" customFormat="1" ht="15">
      <c r="A432" s="206"/>
      <c r="B432" s="206" t="s">
        <v>595</v>
      </c>
      <c r="C432" s="176">
        <f t="shared" si="228"/>
        <v>755</v>
      </c>
      <c r="D432" s="190"/>
      <c r="E432" s="191"/>
      <c r="F432" s="191">
        <v>755</v>
      </c>
      <c r="G432" s="182"/>
      <c r="H432" s="176"/>
    </row>
    <row r="433" spans="1:8" s="5" customFormat="1" ht="15">
      <c r="A433" s="206"/>
      <c r="B433" s="206" t="s">
        <v>596</v>
      </c>
      <c r="C433" s="176">
        <f t="shared" si="228"/>
        <v>783.69</v>
      </c>
      <c r="D433" s="190"/>
      <c r="E433" s="191"/>
      <c r="F433" s="170">
        <f aca="true" t="shared" si="250" ref="F433">F432*103.8%</f>
        <v>783.69</v>
      </c>
      <c r="G433" s="182"/>
      <c r="H433" s="176"/>
    </row>
    <row r="434" spans="1:8" s="5" customFormat="1" ht="15">
      <c r="A434" s="206"/>
      <c r="B434" s="206" t="s">
        <v>675</v>
      </c>
      <c r="C434" s="176">
        <f t="shared" si="228"/>
        <v>811.9028400000001</v>
      </c>
      <c r="D434" s="190"/>
      <c r="E434" s="191"/>
      <c r="F434" s="170">
        <f aca="true" t="shared" si="251" ref="F434">F433*103.6%</f>
        <v>811.9028400000001</v>
      </c>
      <c r="G434" s="182"/>
      <c r="H434" s="176"/>
    </row>
    <row r="435" spans="1:8" s="5" customFormat="1" ht="25.5">
      <c r="A435" s="11" t="s">
        <v>862</v>
      </c>
      <c r="B435" s="11" t="s">
        <v>285</v>
      </c>
      <c r="C435" s="174">
        <f>SUM(D435:H435)</f>
        <v>1556.684</v>
      </c>
      <c r="D435" s="174">
        <f>SUM(D436:D438)</f>
        <v>0</v>
      </c>
      <c r="E435" s="174">
        <f>SUM(E436:E438)</f>
        <v>0</v>
      </c>
      <c r="F435" s="174">
        <f>SUM(F436:F438)</f>
        <v>1556.684</v>
      </c>
      <c r="G435" s="174">
        <f>SUM(G436:G438)</f>
        <v>0</v>
      </c>
      <c r="H435" s="174">
        <f>SUM(H436:H438)</f>
        <v>0</v>
      </c>
    </row>
    <row r="436" spans="1:8" s="5" customFormat="1" ht="15">
      <c r="A436" s="206"/>
      <c r="B436" s="206" t="s">
        <v>595</v>
      </c>
      <c r="C436" s="176">
        <f t="shared" si="228"/>
        <v>500</v>
      </c>
      <c r="D436" s="176"/>
      <c r="E436" s="182"/>
      <c r="F436" s="182">
        <v>500</v>
      </c>
      <c r="G436" s="182"/>
      <c r="H436" s="176"/>
    </row>
    <row r="437" spans="1:8" s="5" customFormat="1" ht="15">
      <c r="A437" s="206"/>
      <c r="B437" s="206" t="s">
        <v>596</v>
      </c>
      <c r="C437" s="176">
        <f t="shared" si="228"/>
        <v>519</v>
      </c>
      <c r="D437" s="176"/>
      <c r="E437" s="182"/>
      <c r="F437" s="170">
        <f aca="true" t="shared" si="252" ref="F437">F436*103.8%</f>
        <v>519</v>
      </c>
      <c r="G437" s="182"/>
      <c r="H437" s="176"/>
    </row>
    <row r="438" spans="1:8" s="5" customFormat="1" ht="15">
      <c r="A438" s="206"/>
      <c r="B438" s="206" t="s">
        <v>675</v>
      </c>
      <c r="C438" s="176">
        <f t="shared" si="228"/>
        <v>537.684</v>
      </c>
      <c r="D438" s="176"/>
      <c r="E438" s="182"/>
      <c r="F438" s="170">
        <f aca="true" t="shared" si="253" ref="F438">F437*103.6%</f>
        <v>537.684</v>
      </c>
      <c r="G438" s="182"/>
      <c r="H438" s="176"/>
    </row>
    <row r="439" spans="1:8" s="5" customFormat="1" ht="38.25">
      <c r="A439" s="11" t="s">
        <v>951</v>
      </c>
      <c r="B439" s="11" t="s">
        <v>56</v>
      </c>
      <c r="C439" s="174">
        <f>SUM(D439:H439)</f>
        <v>4500</v>
      </c>
      <c r="D439" s="174">
        <f>SUM(D440:D442)</f>
        <v>0</v>
      </c>
      <c r="E439" s="174">
        <f>SUM(E440:E442)</f>
        <v>0</v>
      </c>
      <c r="F439" s="174">
        <f>SUM(F440:F442)</f>
        <v>4500</v>
      </c>
      <c r="G439" s="174">
        <f>SUM(G440:G442)</f>
        <v>0</v>
      </c>
      <c r="H439" s="174">
        <f>SUM(H440:H442)</f>
        <v>0</v>
      </c>
    </row>
    <row r="440" spans="1:8" s="5" customFormat="1" ht="15">
      <c r="A440" s="215"/>
      <c r="B440" s="215" t="s">
        <v>595</v>
      </c>
      <c r="C440" s="170">
        <f t="shared" si="228"/>
        <v>1500</v>
      </c>
      <c r="D440" s="170"/>
      <c r="E440" s="170"/>
      <c r="F440" s="170">
        <v>1500</v>
      </c>
      <c r="G440" s="170"/>
      <c r="H440" s="170"/>
    </row>
    <row r="441" spans="1:8" s="5" customFormat="1" ht="15">
      <c r="A441" s="215"/>
      <c r="B441" s="215" t="s">
        <v>596</v>
      </c>
      <c r="C441" s="170">
        <f t="shared" si="228"/>
        <v>1500</v>
      </c>
      <c r="D441" s="170"/>
      <c r="E441" s="170"/>
      <c r="F441" s="170">
        <v>1500</v>
      </c>
      <c r="G441" s="170"/>
      <c r="H441" s="170"/>
    </row>
    <row r="442" spans="1:8" s="5" customFormat="1" ht="15">
      <c r="A442" s="215"/>
      <c r="B442" s="215" t="s">
        <v>675</v>
      </c>
      <c r="C442" s="170">
        <f t="shared" si="228"/>
        <v>1500</v>
      </c>
      <c r="D442" s="170"/>
      <c r="E442" s="170"/>
      <c r="F442" s="170">
        <v>1500</v>
      </c>
      <c r="G442" s="170"/>
      <c r="H442" s="170"/>
    </row>
    <row r="443" spans="1:8" ht="15">
      <c r="A443" s="213"/>
      <c r="B443" s="8" t="s">
        <v>796</v>
      </c>
      <c r="C443" s="203">
        <f aca="true" t="shared" si="254" ref="C443:C446">SUM(D443:H443)</f>
        <v>9097.6</v>
      </c>
      <c r="D443" s="203">
        <f>SUM(D444:D446)</f>
        <v>0</v>
      </c>
      <c r="E443" s="203">
        <f>SUM(E444:E446)</f>
        <v>0</v>
      </c>
      <c r="F443" s="203">
        <f>SUM(F444:F446)</f>
        <v>9097.6</v>
      </c>
      <c r="G443" s="203">
        <f aca="true" t="shared" si="255" ref="G443:H443">SUM(G444:G446)</f>
        <v>0</v>
      </c>
      <c r="H443" s="203">
        <f t="shared" si="255"/>
        <v>0</v>
      </c>
    </row>
    <row r="444" spans="1:8" ht="15">
      <c r="A444" s="206"/>
      <c r="B444" s="206" t="s">
        <v>595</v>
      </c>
      <c r="C444" s="176">
        <f t="shared" si="254"/>
        <v>2614.8</v>
      </c>
      <c r="D444" s="170">
        <f>D449+D453+D457+D461+D465+D470+D474+D478+D494</f>
        <v>0</v>
      </c>
      <c r="E444" s="170">
        <f aca="true" t="shared" si="256" ref="E444:H444">E449+E453+E457+E461+E465+E470+E474+E478+E494</f>
        <v>0</v>
      </c>
      <c r="F444" s="170">
        <f t="shared" si="256"/>
        <v>2614.8</v>
      </c>
      <c r="G444" s="170">
        <f t="shared" si="256"/>
        <v>0</v>
      </c>
      <c r="H444" s="170">
        <f t="shared" si="256"/>
        <v>0</v>
      </c>
    </row>
    <row r="445" spans="1:8" ht="15">
      <c r="A445" s="206"/>
      <c r="B445" s="206" t="s">
        <v>596</v>
      </c>
      <c r="C445" s="176">
        <f t="shared" si="254"/>
        <v>3459.2</v>
      </c>
      <c r="D445" s="170">
        <f aca="true" t="shared" si="257" ref="D445:H446">D450+D454+D458+D462+D466+D471+D475+D479+D495</f>
        <v>0</v>
      </c>
      <c r="E445" s="170">
        <f t="shared" si="257"/>
        <v>0</v>
      </c>
      <c r="F445" s="170">
        <f t="shared" si="257"/>
        <v>3459.2</v>
      </c>
      <c r="G445" s="170">
        <f t="shared" si="257"/>
        <v>0</v>
      </c>
      <c r="H445" s="170">
        <f t="shared" si="257"/>
        <v>0</v>
      </c>
    </row>
    <row r="446" spans="1:8" ht="15">
      <c r="A446" s="206"/>
      <c r="B446" s="206" t="s">
        <v>675</v>
      </c>
      <c r="C446" s="176">
        <f t="shared" si="254"/>
        <v>3023.6</v>
      </c>
      <c r="D446" s="170">
        <f t="shared" si="257"/>
        <v>0</v>
      </c>
      <c r="E446" s="170">
        <f t="shared" si="257"/>
        <v>0</v>
      </c>
      <c r="F446" s="170">
        <f t="shared" si="257"/>
        <v>3023.6</v>
      </c>
      <c r="G446" s="170">
        <f t="shared" si="257"/>
        <v>0</v>
      </c>
      <c r="H446" s="170">
        <f t="shared" si="257"/>
        <v>0</v>
      </c>
    </row>
    <row r="447" spans="1:8" s="5" customFormat="1" ht="25.5">
      <c r="A447" s="10" t="s">
        <v>580</v>
      </c>
      <c r="B447" s="10" t="s">
        <v>183</v>
      </c>
      <c r="C447" s="173">
        <f aca="true" t="shared" si="258" ref="C447:C476">SUM(D447:H447)</f>
        <v>7166.700000000001</v>
      </c>
      <c r="D447" s="173">
        <f>D448+D452+D456+D464</f>
        <v>0</v>
      </c>
      <c r="E447" s="173">
        <f aca="true" t="shared" si="259" ref="E447:H447">E448+E452+E456+E464</f>
        <v>0</v>
      </c>
      <c r="F447" s="173">
        <f t="shared" si="259"/>
        <v>7166.700000000001</v>
      </c>
      <c r="G447" s="173">
        <f t="shared" si="259"/>
        <v>0</v>
      </c>
      <c r="H447" s="173">
        <f t="shared" si="259"/>
        <v>0</v>
      </c>
    </row>
    <row r="448" spans="1:8" s="5" customFormat="1" ht="38.25">
      <c r="A448" s="11" t="s">
        <v>863</v>
      </c>
      <c r="B448" s="11" t="s">
        <v>185</v>
      </c>
      <c r="C448" s="174">
        <f>SUM(D448:H448)</f>
        <v>899.5</v>
      </c>
      <c r="D448" s="174">
        <f>SUM(D449:D451)</f>
        <v>0</v>
      </c>
      <c r="E448" s="174">
        <f>SUM(E449:E451)</f>
        <v>0</v>
      </c>
      <c r="F448" s="174">
        <f>SUM(F449:F451)</f>
        <v>899.5</v>
      </c>
      <c r="G448" s="174">
        <f>SUM(G449:G451)</f>
        <v>0</v>
      </c>
      <c r="H448" s="174">
        <f>SUM(H449:H451)</f>
        <v>0</v>
      </c>
    </row>
    <row r="449" spans="1:8" s="5" customFormat="1" ht="15">
      <c r="A449" s="206"/>
      <c r="B449" s="206" t="s">
        <v>595</v>
      </c>
      <c r="C449" s="170">
        <f t="shared" si="258"/>
        <v>249.5</v>
      </c>
      <c r="D449" s="170"/>
      <c r="E449" s="170"/>
      <c r="F449" s="175">
        <v>249.5</v>
      </c>
      <c r="G449" s="170"/>
      <c r="H449" s="170"/>
    </row>
    <row r="450" spans="1:8" s="5" customFormat="1" ht="15">
      <c r="A450" s="206"/>
      <c r="B450" s="206" t="s">
        <v>596</v>
      </c>
      <c r="C450" s="170">
        <f t="shared" si="258"/>
        <v>300</v>
      </c>
      <c r="D450" s="170"/>
      <c r="E450" s="170"/>
      <c r="F450" s="175">
        <v>300</v>
      </c>
      <c r="G450" s="170"/>
      <c r="H450" s="170"/>
    </row>
    <row r="451" spans="1:8" s="5" customFormat="1" ht="15">
      <c r="A451" s="206"/>
      <c r="B451" s="206" t="s">
        <v>675</v>
      </c>
      <c r="C451" s="170">
        <f t="shared" si="258"/>
        <v>350</v>
      </c>
      <c r="D451" s="170"/>
      <c r="E451" s="170"/>
      <c r="F451" s="175">
        <v>350</v>
      </c>
      <c r="G451" s="170"/>
      <c r="H451" s="170"/>
    </row>
    <row r="452" spans="1:8" s="5" customFormat="1" ht="51">
      <c r="A452" s="11" t="s">
        <v>864</v>
      </c>
      <c r="B452" s="11" t="s">
        <v>187</v>
      </c>
      <c r="C452" s="174">
        <f>SUM(D452:H452)</f>
        <v>553.2</v>
      </c>
      <c r="D452" s="174">
        <f>SUM(D453:D455)</f>
        <v>0</v>
      </c>
      <c r="E452" s="174">
        <f>SUM(E453:E455)</f>
        <v>0</v>
      </c>
      <c r="F452" s="174">
        <f>SUM(F453:F455)</f>
        <v>553.2</v>
      </c>
      <c r="G452" s="174">
        <f>SUM(G453:G455)</f>
        <v>0</v>
      </c>
      <c r="H452" s="174">
        <f>SUM(H453:H455)</f>
        <v>0</v>
      </c>
    </row>
    <row r="453" spans="1:8" s="5" customFormat="1" ht="15">
      <c r="A453" s="206"/>
      <c r="B453" s="206" t="s">
        <v>595</v>
      </c>
      <c r="C453" s="170">
        <f t="shared" si="258"/>
        <v>168.2</v>
      </c>
      <c r="D453" s="170"/>
      <c r="E453" s="170"/>
      <c r="F453" s="175">
        <v>168.2</v>
      </c>
      <c r="G453" s="170"/>
      <c r="H453" s="170"/>
    </row>
    <row r="454" spans="1:8" s="5" customFormat="1" ht="15">
      <c r="A454" s="206"/>
      <c r="B454" s="206" t="s">
        <v>596</v>
      </c>
      <c r="C454" s="170">
        <f t="shared" si="258"/>
        <v>190</v>
      </c>
      <c r="D454" s="170"/>
      <c r="E454" s="170"/>
      <c r="F454" s="175">
        <v>190</v>
      </c>
      <c r="G454" s="170"/>
      <c r="H454" s="170"/>
    </row>
    <row r="455" spans="1:8" s="5" customFormat="1" ht="15">
      <c r="A455" s="206"/>
      <c r="B455" s="206" t="s">
        <v>675</v>
      </c>
      <c r="C455" s="170">
        <f t="shared" si="258"/>
        <v>195</v>
      </c>
      <c r="D455" s="170"/>
      <c r="E455" s="170"/>
      <c r="F455" s="175">
        <v>195</v>
      </c>
      <c r="G455" s="170"/>
      <c r="H455" s="170"/>
    </row>
    <row r="456" spans="1:8" s="5" customFormat="1" ht="38.25">
      <c r="A456" s="11" t="s">
        <v>865</v>
      </c>
      <c r="B456" s="11" t="s">
        <v>189</v>
      </c>
      <c r="C456" s="174">
        <f>SUM(D456:H456)</f>
        <v>791.9000000000001</v>
      </c>
      <c r="D456" s="174">
        <f>SUM(D457:D459)</f>
        <v>0</v>
      </c>
      <c r="E456" s="174">
        <f>SUM(E457:E459)</f>
        <v>0</v>
      </c>
      <c r="F456" s="174">
        <f>SUM(F457:F459)</f>
        <v>791.9000000000001</v>
      </c>
      <c r="G456" s="174">
        <f>SUM(G457:G459)</f>
        <v>0</v>
      </c>
      <c r="H456" s="174">
        <f>SUM(H457:H459)</f>
        <v>0</v>
      </c>
    </row>
    <row r="457" spans="1:8" s="5" customFormat="1" ht="15">
      <c r="A457" s="206"/>
      <c r="B457" s="206" t="s">
        <v>595</v>
      </c>
      <c r="C457" s="170">
        <f t="shared" si="258"/>
        <v>246</v>
      </c>
      <c r="D457" s="175">
        <f aca="true" t="shared" si="260" ref="D457:H459">D461</f>
        <v>0</v>
      </c>
      <c r="E457" s="175">
        <f t="shared" si="260"/>
        <v>0</v>
      </c>
      <c r="F457" s="175">
        <f>F461</f>
        <v>246</v>
      </c>
      <c r="G457" s="175">
        <f aca="true" t="shared" si="261" ref="G457:H457">G461</f>
        <v>0</v>
      </c>
      <c r="H457" s="175">
        <f t="shared" si="261"/>
        <v>0</v>
      </c>
    </row>
    <row r="458" spans="1:8" s="5" customFormat="1" ht="15">
      <c r="A458" s="206"/>
      <c r="B458" s="206" t="s">
        <v>596</v>
      </c>
      <c r="C458" s="170">
        <f t="shared" si="258"/>
        <v>270.6</v>
      </c>
      <c r="D458" s="175">
        <f t="shared" si="260"/>
        <v>0</v>
      </c>
      <c r="E458" s="175">
        <f t="shared" si="260"/>
        <v>0</v>
      </c>
      <c r="F458" s="175">
        <f>F462</f>
        <v>270.6</v>
      </c>
      <c r="G458" s="175">
        <f t="shared" si="260"/>
        <v>0</v>
      </c>
      <c r="H458" s="175">
        <f t="shared" si="260"/>
        <v>0</v>
      </c>
    </row>
    <row r="459" spans="1:8" s="5" customFormat="1" ht="15">
      <c r="A459" s="206"/>
      <c r="B459" s="206" t="s">
        <v>675</v>
      </c>
      <c r="C459" s="170">
        <f t="shared" si="258"/>
        <v>275.3</v>
      </c>
      <c r="D459" s="175">
        <f t="shared" si="260"/>
        <v>0</v>
      </c>
      <c r="E459" s="175">
        <f t="shared" si="260"/>
        <v>0</v>
      </c>
      <c r="F459" s="175">
        <f>F463</f>
        <v>275.3</v>
      </c>
      <c r="G459" s="175">
        <f t="shared" si="260"/>
        <v>0</v>
      </c>
      <c r="H459" s="175">
        <f t="shared" si="260"/>
        <v>0</v>
      </c>
    </row>
    <row r="460" spans="1:8" s="5" customFormat="1" ht="25.5">
      <c r="A460" s="11" t="s">
        <v>866</v>
      </c>
      <c r="B460" s="11" t="s">
        <v>1029</v>
      </c>
      <c r="C460" s="174">
        <f>SUM(D460:H460)</f>
        <v>791.9000000000001</v>
      </c>
      <c r="D460" s="174">
        <f>SUM(D461:D463)</f>
        <v>0</v>
      </c>
      <c r="E460" s="174">
        <f>SUM(E461:E463)</f>
        <v>0</v>
      </c>
      <c r="F460" s="174">
        <f>SUM(F461:F463)</f>
        <v>791.9000000000001</v>
      </c>
      <c r="G460" s="174">
        <f>SUM(G461:G463)</f>
        <v>0</v>
      </c>
      <c r="H460" s="174">
        <f>SUM(H461:H463)</f>
        <v>0</v>
      </c>
    </row>
    <row r="461" spans="1:8" s="5" customFormat="1" ht="15">
      <c r="A461" s="206"/>
      <c r="B461" s="206" t="s">
        <v>595</v>
      </c>
      <c r="C461" s="170">
        <f t="shared" si="258"/>
        <v>246</v>
      </c>
      <c r="D461" s="170"/>
      <c r="E461" s="175"/>
      <c r="F461" s="175">
        <v>246</v>
      </c>
      <c r="G461" s="175"/>
      <c r="H461" s="170"/>
    </row>
    <row r="462" spans="1:8" s="5" customFormat="1" ht="15">
      <c r="A462" s="206"/>
      <c r="B462" s="206" t="s">
        <v>596</v>
      </c>
      <c r="C462" s="170">
        <f t="shared" si="258"/>
        <v>270.6</v>
      </c>
      <c r="D462" s="170"/>
      <c r="E462" s="175"/>
      <c r="F462" s="175">
        <v>270.6</v>
      </c>
      <c r="G462" s="175"/>
      <c r="H462" s="170"/>
    </row>
    <row r="463" spans="1:8" s="5" customFormat="1" ht="15">
      <c r="A463" s="206"/>
      <c r="B463" s="206" t="s">
        <v>675</v>
      </c>
      <c r="C463" s="170">
        <f t="shared" si="258"/>
        <v>275.3</v>
      </c>
      <c r="D463" s="170"/>
      <c r="E463" s="175"/>
      <c r="F463" s="175">
        <v>275.3</v>
      </c>
      <c r="G463" s="175"/>
      <c r="H463" s="170"/>
    </row>
    <row r="464" spans="1:8" s="5" customFormat="1" ht="63.75">
      <c r="A464" s="11" t="s">
        <v>867</v>
      </c>
      <c r="B464" s="11" t="s">
        <v>1030</v>
      </c>
      <c r="C464" s="174">
        <f>SUM(D464:H464)</f>
        <v>4922.1</v>
      </c>
      <c r="D464" s="174">
        <f>SUM(D465:D467)</f>
        <v>0</v>
      </c>
      <c r="E464" s="174">
        <f>SUM(E465:E467)</f>
        <v>0</v>
      </c>
      <c r="F464" s="174">
        <f>SUM(F465:F467)</f>
        <v>4922.1</v>
      </c>
      <c r="G464" s="174">
        <f>SUM(G465:G467)</f>
        <v>0</v>
      </c>
      <c r="H464" s="174">
        <f>SUM(H465:H467)</f>
        <v>0</v>
      </c>
    </row>
    <row r="465" spans="1:8" s="5" customFormat="1" ht="15">
      <c r="A465" s="206"/>
      <c r="B465" s="206" t="s">
        <v>595</v>
      </c>
      <c r="C465" s="170">
        <f t="shared" si="258"/>
        <v>1492.1</v>
      </c>
      <c r="D465" s="170"/>
      <c r="E465" s="175"/>
      <c r="F465" s="175">
        <v>1492.1</v>
      </c>
      <c r="G465" s="175"/>
      <c r="H465" s="170"/>
    </row>
    <row r="466" spans="1:8" s="5" customFormat="1" ht="15">
      <c r="A466" s="206"/>
      <c r="B466" s="206" t="s">
        <v>596</v>
      </c>
      <c r="C466" s="170">
        <f t="shared" si="258"/>
        <v>1715</v>
      </c>
      <c r="D466" s="170"/>
      <c r="E466" s="175"/>
      <c r="F466" s="175">
        <v>1715</v>
      </c>
      <c r="G466" s="175"/>
      <c r="H466" s="170"/>
    </row>
    <row r="467" spans="1:8" s="5" customFormat="1" ht="15">
      <c r="A467" s="206"/>
      <c r="B467" s="206" t="s">
        <v>675</v>
      </c>
      <c r="C467" s="170">
        <f t="shared" si="258"/>
        <v>1715</v>
      </c>
      <c r="D467" s="170"/>
      <c r="E467" s="175"/>
      <c r="F467" s="175">
        <v>1715</v>
      </c>
      <c r="G467" s="175"/>
      <c r="H467" s="170"/>
    </row>
    <row r="468" spans="1:8" s="5" customFormat="1" ht="25.5">
      <c r="A468" s="10" t="s">
        <v>868</v>
      </c>
      <c r="B468" s="10" t="s">
        <v>91</v>
      </c>
      <c r="C468" s="173">
        <f t="shared" si="258"/>
        <v>1139</v>
      </c>
      <c r="D468" s="173">
        <f>D469+D477+D493</f>
        <v>0</v>
      </c>
      <c r="E468" s="173">
        <f aca="true" t="shared" si="262" ref="E468:H468">E469+E473+E477+E493</f>
        <v>0</v>
      </c>
      <c r="F468" s="173">
        <f t="shared" si="262"/>
        <v>1139</v>
      </c>
      <c r="G468" s="173">
        <f t="shared" si="262"/>
        <v>0</v>
      </c>
      <c r="H468" s="173">
        <f t="shared" si="262"/>
        <v>0</v>
      </c>
    </row>
    <row r="469" spans="1:8" s="5" customFormat="1" ht="63.75">
      <c r="A469" s="20" t="s">
        <v>869</v>
      </c>
      <c r="B469" s="11" t="s">
        <v>93</v>
      </c>
      <c r="C469" s="174">
        <f>SUM(D469:H469)</f>
        <v>150</v>
      </c>
      <c r="D469" s="174">
        <f>SUM(D470:D472)</f>
        <v>0</v>
      </c>
      <c r="E469" s="174">
        <f>SUM(E470:E472)</f>
        <v>0</v>
      </c>
      <c r="F469" s="174">
        <f>SUM(F470:F472)</f>
        <v>150</v>
      </c>
      <c r="G469" s="174">
        <f>SUM(G470:G472)</f>
        <v>0</v>
      </c>
      <c r="H469" s="174">
        <f>SUM(H470:H472)</f>
        <v>0</v>
      </c>
    </row>
    <row r="470" spans="1:8" s="5" customFormat="1" ht="15">
      <c r="A470" s="206"/>
      <c r="B470" s="206" t="s">
        <v>595</v>
      </c>
      <c r="C470" s="170">
        <f t="shared" si="258"/>
        <v>50</v>
      </c>
      <c r="D470" s="170"/>
      <c r="E470" s="170"/>
      <c r="F470" s="176">
        <f>F474</f>
        <v>50</v>
      </c>
      <c r="G470" s="170"/>
      <c r="H470" s="170"/>
    </row>
    <row r="471" spans="1:8" s="5" customFormat="1" ht="15">
      <c r="A471" s="206"/>
      <c r="B471" s="206" t="s">
        <v>596</v>
      </c>
      <c r="C471" s="170">
        <f t="shared" si="258"/>
        <v>50</v>
      </c>
      <c r="D471" s="170"/>
      <c r="E471" s="170"/>
      <c r="F471" s="176">
        <f aca="true" t="shared" si="263" ref="F471:F472">F475</f>
        <v>50</v>
      </c>
      <c r="G471" s="170"/>
      <c r="H471" s="170"/>
    </row>
    <row r="472" spans="1:8" s="5" customFormat="1" ht="15">
      <c r="A472" s="206"/>
      <c r="B472" s="206" t="s">
        <v>675</v>
      </c>
      <c r="C472" s="170">
        <f t="shared" si="258"/>
        <v>50</v>
      </c>
      <c r="D472" s="170"/>
      <c r="E472" s="170"/>
      <c r="F472" s="176">
        <f t="shared" si="263"/>
        <v>50</v>
      </c>
      <c r="G472" s="170"/>
      <c r="H472" s="170"/>
    </row>
    <row r="473" spans="1:8" s="5" customFormat="1" ht="15">
      <c r="A473" s="18" t="s">
        <v>964</v>
      </c>
      <c r="B473" s="18" t="s">
        <v>1031</v>
      </c>
      <c r="C473" s="176">
        <f t="shared" si="258"/>
        <v>150</v>
      </c>
      <c r="D473" s="176"/>
      <c r="E473" s="176"/>
      <c r="F473" s="176">
        <f>F474+F475+F476</f>
        <v>150</v>
      </c>
      <c r="G473" s="176"/>
      <c r="H473" s="176"/>
    </row>
    <row r="474" spans="1:8" s="5" customFormat="1" ht="15">
      <c r="A474" s="206"/>
      <c r="B474" s="206" t="s">
        <v>595</v>
      </c>
      <c r="C474" s="170">
        <f t="shared" si="258"/>
        <v>50</v>
      </c>
      <c r="D474" s="170"/>
      <c r="E474" s="170"/>
      <c r="F474" s="176">
        <v>50</v>
      </c>
      <c r="G474" s="170"/>
      <c r="H474" s="170"/>
    </row>
    <row r="475" spans="1:8" s="5" customFormat="1" ht="15">
      <c r="A475" s="206"/>
      <c r="B475" s="206" t="s">
        <v>596</v>
      </c>
      <c r="C475" s="170">
        <f t="shared" si="258"/>
        <v>50</v>
      </c>
      <c r="D475" s="170"/>
      <c r="E475" s="170"/>
      <c r="F475" s="176">
        <v>50</v>
      </c>
      <c r="G475" s="170"/>
      <c r="H475" s="170"/>
    </row>
    <row r="476" spans="1:8" s="5" customFormat="1" ht="15">
      <c r="A476" s="206"/>
      <c r="B476" s="206" t="s">
        <v>675</v>
      </c>
      <c r="C476" s="170">
        <f t="shared" si="258"/>
        <v>50</v>
      </c>
      <c r="D476" s="170"/>
      <c r="E476" s="170"/>
      <c r="F476" s="176">
        <v>50</v>
      </c>
      <c r="G476" s="170"/>
      <c r="H476" s="170"/>
    </row>
    <row r="477" spans="1:8" s="5" customFormat="1" ht="15">
      <c r="A477" s="11" t="s">
        <v>870</v>
      </c>
      <c r="B477" s="11" t="s">
        <v>72</v>
      </c>
      <c r="C477" s="174">
        <f>SUM(D477:H477)</f>
        <v>728</v>
      </c>
      <c r="D477" s="174">
        <f>SUM(D478:D480)</f>
        <v>0</v>
      </c>
      <c r="E477" s="174">
        <f>SUM(E478:E480)</f>
        <v>0</v>
      </c>
      <c r="F477" s="174">
        <f>SUM(F478:F480)</f>
        <v>728</v>
      </c>
      <c r="G477" s="174">
        <f>SUM(G478:G480)</f>
        <v>0</v>
      </c>
      <c r="H477" s="174">
        <f>SUM(H478:H480)</f>
        <v>0</v>
      </c>
    </row>
    <row r="478" spans="1:8" s="5" customFormat="1" ht="15">
      <c r="A478" s="215"/>
      <c r="B478" s="215" t="s">
        <v>595</v>
      </c>
      <c r="C478" s="176">
        <f aca="true" t="shared" si="264" ref="C478:C496">SUM(D478:H478)</f>
        <v>76</v>
      </c>
      <c r="D478" s="176"/>
      <c r="E478" s="176"/>
      <c r="F478" s="176">
        <f>F482+F486+F490</f>
        <v>76</v>
      </c>
      <c r="G478" s="176"/>
      <c r="H478" s="176"/>
    </row>
    <row r="479" spans="1:8" s="5" customFormat="1" ht="15">
      <c r="A479" s="215"/>
      <c r="B479" s="215" t="s">
        <v>596</v>
      </c>
      <c r="C479" s="176">
        <f t="shared" si="264"/>
        <v>576</v>
      </c>
      <c r="D479" s="176"/>
      <c r="E479" s="176"/>
      <c r="F479" s="176">
        <f aca="true" t="shared" si="265" ref="F479:F480">F483+F487+F491</f>
        <v>576</v>
      </c>
      <c r="G479" s="176"/>
      <c r="H479" s="176"/>
    </row>
    <row r="480" spans="1:8" s="5" customFormat="1" ht="15">
      <c r="A480" s="215"/>
      <c r="B480" s="215" t="s">
        <v>675</v>
      </c>
      <c r="C480" s="176">
        <f t="shared" si="264"/>
        <v>76</v>
      </c>
      <c r="D480" s="176"/>
      <c r="E480" s="176"/>
      <c r="F480" s="176">
        <f t="shared" si="265"/>
        <v>76</v>
      </c>
      <c r="G480" s="176"/>
      <c r="H480" s="176"/>
    </row>
    <row r="481" spans="1:8" s="5" customFormat="1" ht="25.5">
      <c r="A481" s="215" t="s">
        <v>965</v>
      </c>
      <c r="B481" s="18" t="s">
        <v>1032</v>
      </c>
      <c r="C481" s="176">
        <f t="shared" si="264"/>
        <v>500</v>
      </c>
      <c r="D481" s="176">
        <f>SUM(D482:D484)</f>
        <v>0</v>
      </c>
      <c r="E481" s="176">
        <f>SUM(E482:E484)</f>
        <v>0</v>
      </c>
      <c r="F481" s="176">
        <f>SUM(F482:F484)</f>
        <v>500</v>
      </c>
      <c r="G481" s="176"/>
      <c r="H481" s="176">
        <f>SUM(H482:H484)</f>
        <v>0</v>
      </c>
    </row>
    <row r="482" spans="1:8" s="5" customFormat="1" ht="15">
      <c r="A482" s="215"/>
      <c r="B482" s="215" t="s">
        <v>595</v>
      </c>
      <c r="C482" s="176">
        <f t="shared" si="264"/>
        <v>0</v>
      </c>
      <c r="D482" s="176"/>
      <c r="E482" s="176"/>
      <c r="F482" s="182"/>
      <c r="G482" s="176"/>
      <c r="H482" s="176"/>
    </row>
    <row r="483" spans="1:8" s="5" customFormat="1" ht="15">
      <c r="A483" s="215"/>
      <c r="B483" s="215" t="s">
        <v>596</v>
      </c>
      <c r="C483" s="176">
        <f t="shared" si="264"/>
        <v>500</v>
      </c>
      <c r="D483" s="176"/>
      <c r="E483" s="176"/>
      <c r="F483" s="182">
        <v>500</v>
      </c>
      <c r="G483" s="176"/>
      <c r="H483" s="176"/>
    </row>
    <row r="484" spans="1:8" s="5" customFormat="1" ht="15">
      <c r="A484" s="215"/>
      <c r="B484" s="215" t="s">
        <v>675</v>
      </c>
      <c r="C484" s="176">
        <f t="shared" si="264"/>
        <v>0</v>
      </c>
      <c r="D484" s="176"/>
      <c r="E484" s="176"/>
      <c r="F484" s="182"/>
      <c r="G484" s="176"/>
      <c r="H484" s="176"/>
    </row>
    <row r="485" spans="1:8" s="5" customFormat="1" ht="25.5">
      <c r="A485" s="215" t="s">
        <v>966</v>
      </c>
      <c r="B485" s="18" t="s">
        <v>604</v>
      </c>
      <c r="C485" s="170">
        <f t="shared" si="264"/>
        <v>120</v>
      </c>
      <c r="D485" s="170">
        <f>SUM(D486:D488)</f>
        <v>0</v>
      </c>
      <c r="E485" s="170">
        <f>SUM(E486:E488)</f>
        <v>0</v>
      </c>
      <c r="F485" s="170">
        <f>SUM(F486:F488)</f>
        <v>120</v>
      </c>
      <c r="G485" s="170">
        <f>SUM(G486:G488)</f>
        <v>0</v>
      </c>
      <c r="H485" s="170">
        <f>SUM(H486:H488)</f>
        <v>0</v>
      </c>
    </row>
    <row r="486" spans="1:8" s="5" customFormat="1" ht="15">
      <c r="A486" s="215"/>
      <c r="B486" s="215" t="s">
        <v>595</v>
      </c>
      <c r="C486" s="170">
        <f t="shared" si="264"/>
        <v>40</v>
      </c>
      <c r="D486" s="170"/>
      <c r="E486" s="170"/>
      <c r="F486" s="170">
        <v>40</v>
      </c>
      <c r="G486" s="170"/>
      <c r="H486" s="170"/>
    </row>
    <row r="487" spans="1:8" s="5" customFormat="1" ht="15">
      <c r="A487" s="215"/>
      <c r="B487" s="215" t="s">
        <v>596</v>
      </c>
      <c r="C487" s="170">
        <f t="shared" si="264"/>
        <v>40</v>
      </c>
      <c r="D487" s="170"/>
      <c r="E487" s="170"/>
      <c r="F487" s="170">
        <v>40</v>
      </c>
      <c r="G487" s="170"/>
      <c r="H487" s="170"/>
    </row>
    <row r="488" spans="1:8" s="5" customFormat="1" ht="15">
      <c r="A488" s="215"/>
      <c r="B488" s="215" t="s">
        <v>675</v>
      </c>
      <c r="C488" s="170">
        <f t="shared" si="264"/>
        <v>40</v>
      </c>
      <c r="D488" s="170"/>
      <c r="E488" s="170"/>
      <c r="F488" s="170">
        <v>40</v>
      </c>
      <c r="G488" s="170"/>
      <c r="H488" s="170"/>
    </row>
    <row r="489" spans="1:8" s="5" customFormat="1" ht="25.5">
      <c r="A489" s="215" t="s">
        <v>967</v>
      </c>
      <c r="B489" s="18" t="s">
        <v>77</v>
      </c>
      <c r="C489" s="170">
        <f t="shared" si="264"/>
        <v>108</v>
      </c>
      <c r="D489" s="170">
        <f>SUM(D490:D492)</f>
        <v>0</v>
      </c>
      <c r="E489" s="170">
        <f>SUM(E490:E492)</f>
        <v>0</v>
      </c>
      <c r="F489" s="170">
        <f>SUM(F490:F492)</f>
        <v>108</v>
      </c>
      <c r="G489" s="170">
        <f>SUM(G490:G492)</f>
        <v>0</v>
      </c>
      <c r="H489" s="170">
        <f>SUM(H490:H492)</f>
        <v>0</v>
      </c>
    </row>
    <row r="490" spans="1:8" s="5" customFormat="1" ht="15">
      <c r="A490" s="215"/>
      <c r="B490" s="215" t="s">
        <v>595</v>
      </c>
      <c r="C490" s="170">
        <f t="shared" si="264"/>
        <v>36</v>
      </c>
      <c r="D490" s="170"/>
      <c r="E490" s="170"/>
      <c r="F490" s="170">
        <v>36</v>
      </c>
      <c r="G490" s="170"/>
      <c r="H490" s="170"/>
    </row>
    <row r="491" spans="1:8" s="5" customFormat="1" ht="15">
      <c r="A491" s="215"/>
      <c r="B491" s="215" t="s">
        <v>596</v>
      </c>
      <c r="C491" s="170">
        <f t="shared" si="264"/>
        <v>36</v>
      </c>
      <c r="D491" s="170"/>
      <c r="E491" s="170"/>
      <c r="F491" s="170">
        <v>36</v>
      </c>
      <c r="G491" s="170"/>
      <c r="H491" s="170"/>
    </row>
    <row r="492" spans="1:8" s="5" customFormat="1" ht="15">
      <c r="A492" s="215"/>
      <c r="B492" s="215" t="s">
        <v>675</v>
      </c>
      <c r="C492" s="170">
        <f t="shared" si="264"/>
        <v>36</v>
      </c>
      <c r="D492" s="170"/>
      <c r="E492" s="170"/>
      <c r="F492" s="170">
        <v>36</v>
      </c>
      <c r="G492" s="170"/>
      <c r="H492" s="170"/>
    </row>
    <row r="493" spans="1:8" s="5" customFormat="1" ht="15">
      <c r="A493" s="11" t="s">
        <v>952</v>
      </c>
      <c r="B493" s="11" t="s">
        <v>79</v>
      </c>
      <c r="C493" s="174">
        <f>SUM(D493:H493)</f>
        <v>111</v>
      </c>
      <c r="D493" s="174">
        <f>SUM(D494:D496)</f>
        <v>0</v>
      </c>
      <c r="E493" s="174">
        <f>SUM(E494:E496)</f>
        <v>0</v>
      </c>
      <c r="F493" s="174">
        <f>SUM(F494:F496)</f>
        <v>111</v>
      </c>
      <c r="G493" s="174">
        <f>SUM(G494:G496)</f>
        <v>0</v>
      </c>
      <c r="H493" s="174">
        <f>SUM(H494:H496)</f>
        <v>0</v>
      </c>
    </row>
    <row r="494" spans="1:8" s="5" customFormat="1" ht="15">
      <c r="A494" s="215"/>
      <c r="B494" s="215" t="s">
        <v>595</v>
      </c>
      <c r="C494" s="176">
        <f t="shared" si="264"/>
        <v>37</v>
      </c>
      <c r="D494" s="176">
        <f aca="true" t="shared" si="266" ref="D494:H496">D498+D502+D506</f>
        <v>0</v>
      </c>
      <c r="E494" s="176">
        <f t="shared" si="266"/>
        <v>0</v>
      </c>
      <c r="F494" s="176">
        <f>F498+F502+F506</f>
        <v>37</v>
      </c>
      <c r="G494" s="176">
        <f t="shared" si="266"/>
        <v>0</v>
      </c>
      <c r="H494" s="176">
        <f t="shared" si="266"/>
        <v>0</v>
      </c>
    </row>
    <row r="495" spans="1:8" s="5" customFormat="1" ht="15">
      <c r="A495" s="215"/>
      <c r="B495" s="215" t="s">
        <v>596</v>
      </c>
      <c r="C495" s="176">
        <f t="shared" si="264"/>
        <v>37</v>
      </c>
      <c r="D495" s="176">
        <f t="shared" si="266"/>
        <v>0</v>
      </c>
      <c r="E495" s="176">
        <f t="shared" si="266"/>
        <v>0</v>
      </c>
      <c r="F495" s="176">
        <f t="shared" si="266"/>
        <v>37</v>
      </c>
      <c r="G495" s="176">
        <f t="shared" si="266"/>
        <v>0</v>
      </c>
      <c r="H495" s="176">
        <f t="shared" si="266"/>
        <v>0</v>
      </c>
    </row>
    <row r="496" spans="1:8" s="5" customFormat="1" ht="15">
      <c r="A496" s="215"/>
      <c r="B496" s="215" t="s">
        <v>675</v>
      </c>
      <c r="C496" s="176">
        <f t="shared" si="264"/>
        <v>37</v>
      </c>
      <c r="D496" s="176">
        <f t="shared" si="266"/>
        <v>0</v>
      </c>
      <c r="E496" s="176">
        <f t="shared" si="266"/>
        <v>0</v>
      </c>
      <c r="F496" s="176">
        <f t="shared" si="266"/>
        <v>37</v>
      </c>
      <c r="G496" s="176">
        <f t="shared" si="266"/>
        <v>0</v>
      </c>
      <c r="H496" s="176">
        <f t="shared" si="266"/>
        <v>0</v>
      </c>
    </row>
    <row r="497" spans="1:8" s="5" customFormat="1" ht="15">
      <c r="A497" s="215" t="s">
        <v>953</v>
      </c>
      <c r="B497" s="18" t="s">
        <v>81</v>
      </c>
      <c r="C497" s="170">
        <f aca="true" t="shared" si="267" ref="C497:C508">SUM(D497:H497)</f>
        <v>30</v>
      </c>
      <c r="D497" s="170">
        <f>SUM(D498:D500)</f>
        <v>0</v>
      </c>
      <c r="E497" s="170">
        <f>SUM(E498:E500)</f>
        <v>0</v>
      </c>
      <c r="F497" s="170">
        <f>SUM(F498:F500)</f>
        <v>30</v>
      </c>
      <c r="G497" s="170">
        <f>SUM(G498:G500)</f>
        <v>0</v>
      </c>
      <c r="H497" s="170">
        <f>SUM(H498:H500)</f>
        <v>0</v>
      </c>
    </row>
    <row r="498" spans="1:8" s="5" customFormat="1" ht="15">
      <c r="A498" s="215"/>
      <c r="B498" s="215" t="s">
        <v>595</v>
      </c>
      <c r="C498" s="170">
        <f t="shared" si="267"/>
        <v>10</v>
      </c>
      <c r="D498" s="170"/>
      <c r="E498" s="170"/>
      <c r="F498" s="183">
        <v>10</v>
      </c>
      <c r="G498" s="170"/>
      <c r="H498" s="170"/>
    </row>
    <row r="499" spans="1:8" s="5" customFormat="1" ht="15">
      <c r="A499" s="215"/>
      <c r="B499" s="215" t="s">
        <v>596</v>
      </c>
      <c r="C499" s="170">
        <f t="shared" si="267"/>
        <v>10</v>
      </c>
      <c r="D499" s="170"/>
      <c r="E499" s="170"/>
      <c r="F499" s="183">
        <v>10</v>
      </c>
      <c r="G499" s="170"/>
      <c r="H499" s="170"/>
    </row>
    <row r="500" spans="1:8" s="5" customFormat="1" ht="15">
      <c r="A500" s="215"/>
      <c r="B500" s="215" t="s">
        <v>675</v>
      </c>
      <c r="C500" s="170">
        <f t="shared" si="267"/>
        <v>10</v>
      </c>
      <c r="D500" s="170"/>
      <c r="E500" s="170"/>
      <c r="F500" s="183">
        <v>10</v>
      </c>
      <c r="G500" s="170"/>
      <c r="H500" s="170"/>
    </row>
    <row r="501" spans="1:8" s="5" customFormat="1" ht="15">
      <c r="A501" s="215" t="s">
        <v>954</v>
      </c>
      <c r="B501" s="18" t="s">
        <v>83</v>
      </c>
      <c r="C501" s="170">
        <f t="shared" si="267"/>
        <v>6</v>
      </c>
      <c r="D501" s="170">
        <f>SUM(D502:D504)</f>
        <v>0</v>
      </c>
      <c r="E501" s="170">
        <f>SUM(E502:E504)</f>
        <v>0</v>
      </c>
      <c r="F501" s="170">
        <f>SUM(F502:F504)</f>
        <v>6</v>
      </c>
      <c r="G501" s="170">
        <f>SUM(G502:G504)</f>
        <v>0</v>
      </c>
      <c r="H501" s="170">
        <f>SUM(H502:H504)</f>
        <v>0</v>
      </c>
    </row>
    <row r="502" spans="1:8" s="5" customFormat="1" ht="15">
      <c r="A502" s="215"/>
      <c r="B502" s="215" t="s">
        <v>595</v>
      </c>
      <c r="C502" s="170">
        <f t="shared" si="267"/>
        <v>2</v>
      </c>
      <c r="D502" s="170"/>
      <c r="E502" s="170"/>
      <c r="F502" s="183">
        <v>2</v>
      </c>
      <c r="G502" s="170"/>
      <c r="H502" s="170"/>
    </row>
    <row r="503" spans="1:8" s="5" customFormat="1" ht="15">
      <c r="A503" s="215"/>
      <c r="B503" s="215" t="s">
        <v>596</v>
      </c>
      <c r="C503" s="170">
        <f t="shared" si="267"/>
        <v>2</v>
      </c>
      <c r="D503" s="170"/>
      <c r="E503" s="170"/>
      <c r="F503" s="183">
        <v>2</v>
      </c>
      <c r="G503" s="170"/>
      <c r="H503" s="170"/>
    </row>
    <row r="504" spans="1:8" s="5" customFormat="1" ht="15">
      <c r="A504" s="215"/>
      <c r="B504" s="215" t="s">
        <v>675</v>
      </c>
      <c r="C504" s="170">
        <f t="shared" si="267"/>
        <v>2</v>
      </c>
      <c r="D504" s="170"/>
      <c r="E504" s="170"/>
      <c r="F504" s="183">
        <v>2</v>
      </c>
      <c r="G504" s="170"/>
      <c r="H504" s="170"/>
    </row>
    <row r="505" spans="1:8" s="5" customFormat="1" ht="15">
      <c r="A505" s="215" t="s">
        <v>955</v>
      </c>
      <c r="B505" s="18" t="s">
        <v>85</v>
      </c>
      <c r="C505" s="170">
        <f t="shared" si="267"/>
        <v>75</v>
      </c>
      <c r="D505" s="170">
        <f>SUM(D506:D508)</f>
        <v>0</v>
      </c>
      <c r="E505" s="170">
        <f>SUM(E506:E508)</f>
        <v>0</v>
      </c>
      <c r="F505" s="170">
        <f>SUM(F506:F508)</f>
        <v>75</v>
      </c>
      <c r="G505" s="170">
        <f>SUM(G506:G508)</f>
        <v>0</v>
      </c>
      <c r="H505" s="170">
        <f>SUM(H506:H508)</f>
        <v>0</v>
      </c>
    </row>
    <row r="506" spans="1:8" s="5" customFormat="1" ht="15">
      <c r="A506" s="215"/>
      <c r="B506" s="215" t="s">
        <v>595</v>
      </c>
      <c r="C506" s="170">
        <f t="shared" si="267"/>
        <v>25</v>
      </c>
      <c r="D506" s="170"/>
      <c r="E506" s="170"/>
      <c r="F506" s="183">
        <v>25</v>
      </c>
      <c r="G506" s="170"/>
      <c r="H506" s="170"/>
    </row>
    <row r="507" spans="1:8" s="5" customFormat="1" ht="15">
      <c r="A507" s="215"/>
      <c r="B507" s="215" t="s">
        <v>596</v>
      </c>
      <c r="C507" s="170">
        <f t="shared" si="267"/>
        <v>25</v>
      </c>
      <c r="D507" s="170"/>
      <c r="E507" s="170"/>
      <c r="F507" s="183">
        <v>25</v>
      </c>
      <c r="G507" s="170"/>
      <c r="H507" s="170"/>
    </row>
    <row r="508" spans="1:8" s="5" customFormat="1" ht="15">
      <c r="A508" s="215"/>
      <c r="B508" s="215" t="s">
        <v>675</v>
      </c>
      <c r="C508" s="170">
        <f t="shared" si="267"/>
        <v>25</v>
      </c>
      <c r="D508" s="170"/>
      <c r="E508" s="170"/>
      <c r="F508" s="183">
        <v>25</v>
      </c>
      <c r="G508" s="170"/>
      <c r="H508" s="170"/>
    </row>
    <row r="509" spans="1:8" s="5" customFormat="1" ht="38.25">
      <c r="A509" s="8"/>
      <c r="B509" s="8" t="s">
        <v>786</v>
      </c>
      <c r="C509" s="171">
        <f>SUM(D509:H509)</f>
        <v>1863.6</v>
      </c>
      <c r="D509" s="171">
        <f>SUM(D510:D512)</f>
        <v>0</v>
      </c>
      <c r="E509" s="171">
        <f aca="true" t="shared" si="268" ref="E509:H509">SUM(E510:E512)</f>
        <v>0</v>
      </c>
      <c r="F509" s="171">
        <f t="shared" si="268"/>
        <v>1863.6</v>
      </c>
      <c r="G509" s="171">
        <f t="shared" si="268"/>
        <v>0</v>
      </c>
      <c r="H509" s="171">
        <f t="shared" si="268"/>
        <v>0</v>
      </c>
    </row>
    <row r="510" spans="1:8" ht="15">
      <c r="A510" s="206"/>
      <c r="B510" s="206" t="s">
        <v>595</v>
      </c>
      <c r="C510" s="176">
        <f aca="true" t="shared" si="269" ref="C510:C512">SUM(D510:H510)</f>
        <v>563.6</v>
      </c>
      <c r="D510" s="170">
        <f>D515+D523</f>
        <v>0</v>
      </c>
      <c r="E510" s="170">
        <f aca="true" t="shared" si="270" ref="E510:H510">E515+E523</f>
        <v>0</v>
      </c>
      <c r="F510" s="170">
        <f t="shared" si="270"/>
        <v>563.6</v>
      </c>
      <c r="G510" s="170">
        <f t="shared" si="270"/>
        <v>0</v>
      </c>
      <c r="H510" s="170">
        <f t="shared" si="270"/>
        <v>0</v>
      </c>
    </row>
    <row r="511" spans="1:8" ht="15">
      <c r="A511" s="206"/>
      <c r="B511" s="206" t="s">
        <v>596</v>
      </c>
      <c r="C511" s="176">
        <f t="shared" si="269"/>
        <v>650</v>
      </c>
      <c r="D511" s="170">
        <f aca="true" t="shared" si="271" ref="D511:H512">D516+D524</f>
        <v>0</v>
      </c>
      <c r="E511" s="170">
        <f t="shared" si="271"/>
        <v>0</v>
      </c>
      <c r="F511" s="170">
        <f t="shared" si="271"/>
        <v>650</v>
      </c>
      <c r="G511" s="170">
        <f t="shared" si="271"/>
        <v>0</v>
      </c>
      <c r="H511" s="170">
        <f t="shared" si="271"/>
        <v>0</v>
      </c>
    </row>
    <row r="512" spans="1:8" ht="15">
      <c r="A512" s="206"/>
      <c r="B512" s="206" t="s">
        <v>675</v>
      </c>
      <c r="C512" s="176">
        <f t="shared" si="269"/>
        <v>650</v>
      </c>
      <c r="D512" s="170">
        <f t="shared" si="271"/>
        <v>0</v>
      </c>
      <c r="E512" s="170">
        <f t="shared" si="271"/>
        <v>0</v>
      </c>
      <c r="F512" s="170">
        <f t="shared" si="271"/>
        <v>650</v>
      </c>
      <c r="G512" s="170">
        <f t="shared" si="271"/>
        <v>0</v>
      </c>
      <c r="H512" s="170">
        <f t="shared" si="271"/>
        <v>0</v>
      </c>
    </row>
    <row r="513" spans="1:8" ht="25.5">
      <c r="A513" s="14" t="s">
        <v>583</v>
      </c>
      <c r="B513" s="14" t="s">
        <v>938</v>
      </c>
      <c r="C513" s="180">
        <f aca="true" t="shared" si="272" ref="C513">SUM(D513:H513)</f>
        <v>1863.6</v>
      </c>
      <c r="D513" s="180">
        <f>D514+D522</f>
        <v>0</v>
      </c>
      <c r="E513" s="180">
        <f aca="true" t="shared" si="273" ref="E513:H513">E514+E522</f>
        <v>0</v>
      </c>
      <c r="F513" s="180">
        <f t="shared" si="273"/>
        <v>1863.6</v>
      </c>
      <c r="G513" s="180">
        <f t="shared" si="273"/>
        <v>0</v>
      </c>
      <c r="H513" s="180">
        <f t="shared" si="273"/>
        <v>0</v>
      </c>
    </row>
    <row r="514" spans="1:8" s="5" customFormat="1" ht="63.75">
      <c r="A514" s="20" t="s">
        <v>871</v>
      </c>
      <c r="B514" s="11" t="s">
        <v>222</v>
      </c>
      <c r="C514" s="174">
        <f>SUM(D514:H514)</f>
        <v>913.6</v>
      </c>
      <c r="D514" s="174">
        <f>SUM(D515:D517)</f>
        <v>0</v>
      </c>
      <c r="E514" s="174">
        <f>SUM(E515:E517)</f>
        <v>0</v>
      </c>
      <c r="F514" s="174">
        <f>SUM(F515:F517)</f>
        <v>913.6</v>
      </c>
      <c r="G514" s="174">
        <f>SUM(G515:G517)</f>
        <v>0</v>
      </c>
      <c r="H514" s="174">
        <f>SUM(H515:H517)</f>
        <v>0</v>
      </c>
    </row>
    <row r="515" spans="1:8" s="5" customFormat="1" ht="15">
      <c r="A515" s="206"/>
      <c r="B515" s="206" t="s">
        <v>595</v>
      </c>
      <c r="C515" s="170">
        <f aca="true" t="shared" si="274" ref="C515:C517">SUM(D515:H515)</f>
        <v>273.6</v>
      </c>
      <c r="D515" s="170">
        <f>D519+D523</f>
        <v>0</v>
      </c>
      <c r="E515" s="170">
        <f aca="true" t="shared" si="275" ref="E515:H515">E519+E523</f>
        <v>0</v>
      </c>
      <c r="F515" s="170">
        <f>F519</f>
        <v>273.6</v>
      </c>
      <c r="G515" s="170">
        <f t="shared" si="275"/>
        <v>0</v>
      </c>
      <c r="H515" s="170">
        <f t="shared" si="275"/>
        <v>0</v>
      </c>
    </row>
    <row r="516" spans="1:8" s="5" customFormat="1" ht="15">
      <c r="A516" s="206"/>
      <c r="B516" s="206" t="s">
        <v>596</v>
      </c>
      <c r="C516" s="170">
        <f t="shared" si="274"/>
        <v>320</v>
      </c>
      <c r="D516" s="170">
        <f aca="true" t="shared" si="276" ref="D516:H517">D520+D524</f>
        <v>0</v>
      </c>
      <c r="E516" s="170">
        <f t="shared" si="276"/>
        <v>0</v>
      </c>
      <c r="F516" s="170">
        <f aca="true" t="shared" si="277" ref="F516:F517">F520</f>
        <v>320</v>
      </c>
      <c r="G516" s="170">
        <f t="shared" si="276"/>
        <v>0</v>
      </c>
      <c r="H516" s="170">
        <f t="shared" si="276"/>
        <v>0</v>
      </c>
    </row>
    <row r="517" spans="1:8" s="5" customFormat="1" ht="15">
      <c r="A517" s="206"/>
      <c r="B517" s="206" t="s">
        <v>675</v>
      </c>
      <c r="C517" s="170">
        <f t="shared" si="274"/>
        <v>320</v>
      </c>
      <c r="D517" s="170">
        <f t="shared" si="276"/>
        <v>0</v>
      </c>
      <c r="E517" s="170">
        <f t="shared" si="276"/>
        <v>0</v>
      </c>
      <c r="F517" s="170">
        <f t="shared" si="277"/>
        <v>320</v>
      </c>
      <c r="G517" s="170">
        <f t="shared" si="276"/>
        <v>0</v>
      </c>
      <c r="H517" s="170">
        <f t="shared" si="276"/>
        <v>0</v>
      </c>
    </row>
    <row r="518" spans="1:8" s="5" customFormat="1" ht="25.5">
      <c r="A518" s="216" t="s">
        <v>937</v>
      </c>
      <c r="B518" s="18" t="s">
        <v>224</v>
      </c>
      <c r="C518" s="176">
        <f aca="true" t="shared" si="278" ref="C518:C529">SUM(D518:H518)</f>
        <v>913.6</v>
      </c>
      <c r="D518" s="176">
        <f>SUM(D519:D521)</f>
        <v>0</v>
      </c>
      <c r="E518" s="176">
        <f>SUM(E519:E521)</f>
        <v>0</v>
      </c>
      <c r="F518" s="176">
        <f>SUM(F519:F521)</f>
        <v>913.6</v>
      </c>
      <c r="G518" s="176">
        <f>SUM(G519:G521)</f>
        <v>0</v>
      </c>
      <c r="H518" s="176">
        <f>SUM(H519:H521)</f>
        <v>0</v>
      </c>
    </row>
    <row r="519" spans="1:8" s="5" customFormat="1" ht="15">
      <c r="A519" s="206"/>
      <c r="B519" s="206" t="s">
        <v>595</v>
      </c>
      <c r="C519" s="170">
        <f t="shared" si="278"/>
        <v>273.6</v>
      </c>
      <c r="D519" s="170"/>
      <c r="E519" s="175"/>
      <c r="F519" s="175">
        <v>273.6</v>
      </c>
      <c r="G519" s="175"/>
      <c r="H519" s="170"/>
    </row>
    <row r="520" spans="1:8" s="5" customFormat="1" ht="15">
      <c r="A520" s="206"/>
      <c r="B520" s="206" t="s">
        <v>596</v>
      </c>
      <c r="C520" s="170">
        <f t="shared" si="278"/>
        <v>320</v>
      </c>
      <c r="D520" s="170"/>
      <c r="E520" s="175"/>
      <c r="F520" s="175">
        <v>320</v>
      </c>
      <c r="G520" s="175"/>
      <c r="H520" s="170"/>
    </row>
    <row r="521" spans="1:8" s="5" customFormat="1" ht="15">
      <c r="A521" s="206"/>
      <c r="B521" s="206" t="s">
        <v>675</v>
      </c>
      <c r="C521" s="170">
        <f t="shared" si="278"/>
        <v>320</v>
      </c>
      <c r="D521" s="170"/>
      <c r="E521" s="175"/>
      <c r="F521" s="175">
        <v>320</v>
      </c>
      <c r="G521" s="175"/>
      <c r="H521" s="170"/>
    </row>
    <row r="522" spans="1:8" s="5" customFormat="1" ht="25.5">
      <c r="A522" s="20" t="s">
        <v>872</v>
      </c>
      <c r="B522" s="11" t="s">
        <v>226</v>
      </c>
      <c r="C522" s="174">
        <f>SUM(D522:H522)</f>
        <v>950</v>
      </c>
      <c r="D522" s="174">
        <f>SUM(D523:D525)</f>
        <v>0</v>
      </c>
      <c r="E522" s="174">
        <f>SUM(E523:E525)</f>
        <v>0</v>
      </c>
      <c r="F522" s="174">
        <f>SUM(F523:F525)</f>
        <v>950</v>
      </c>
      <c r="G522" s="174">
        <f>SUM(G523:G525)</f>
        <v>0</v>
      </c>
      <c r="H522" s="174">
        <f>SUM(H523:H525)</f>
        <v>0</v>
      </c>
    </row>
    <row r="523" spans="1:8" s="5" customFormat="1" ht="15">
      <c r="A523" s="206"/>
      <c r="B523" s="206" t="s">
        <v>595</v>
      </c>
      <c r="C523" s="170">
        <f t="shared" si="278"/>
        <v>290</v>
      </c>
      <c r="D523" s="170"/>
      <c r="E523" s="175"/>
      <c r="F523" s="175">
        <v>290</v>
      </c>
      <c r="G523" s="175"/>
      <c r="H523" s="170"/>
    </row>
    <row r="524" spans="1:8" s="5" customFormat="1" ht="15">
      <c r="A524" s="206"/>
      <c r="B524" s="206" t="s">
        <v>596</v>
      </c>
      <c r="C524" s="170">
        <f t="shared" si="278"/>
        <v>330</v>
      </c>
      <c r="D524" s="170"/>
      <c r="E524" s="175"/>
      <c r="F524" s="175">
        <v>330</v>
      </c>
      <c r="G524" s="175"/>
      <c r="H524" s="170"/>
    </row>
    <row r="525" spans="1:8" s="5" customFormat="1" ht="15">
      <c r="A525" s="206"/>
      <c r="B525" s="206" t="s">
        <v>675</v>
      </c>
      <c r="C525" s="170">
        <f t="shared" si="278"/>
        <v>330</v>
      </c>
      <c r="D525" s="170"/>
      <c r="E525" s="175"/>
      <c r="F525" s="175">
        <v>330</v>
      </c>
      <c r="G525" s="175"/>
      <c r="H525" s="170"/>
    </row>
    <row r="526" spans="1:8" s="5" customFormat="1" ht="25.5">
      <c r="A526" s="213"/>
      <c r="B526" s="8" t="s">
        <v>784</v>
      </c>
      <c r="C526" s="203">
        <f t="shared" si="278"/>
        <v>1116890.455</v>
      </c>
      <c r="D526" s="203">
        <f>SUM(D527:D529)</f>
        <v>29052.54</v>
      </c>
      <c r="E526" s="203">
        <f>SUM(E527:E529)</f>
        <v>374737</v>
      </c>
      <c r="F526" s="203">
        <f aca="true" t="shared" si="279" ref="F526:H526">SUM(F527:F529)</f>
        <v>711137.915</v>
      </c>
      <c r="G526" s="203">
        <f t="shared" si="279"/>
        <v>1963</v>
      </c>
      <c r="H526" s="203">
        <f t="shared" si="279"/>
        <v>0</v>
      </c>
    </row>
    <row r="527" spans="1:8" s="5" customFormat="1" ht="15">
      <c r="A527" s="206"/>
      <c r="B527" s="206" t="s">
        <v>595</v>
      </c>
      <c r="C527" s="176">
        <f t="shared" si="278"/>
        <v>138206.1</v>
      </c>
      <c r="D527" s="170">
        <f aca="true" t="shared" si="280" ref="D527:H529">D532+D672+D753</f>
        <v>0</v>
      </c>
      <c r="E527" s="170">
        <f t="shared" si="280"/>
        <v>0</v>
      </c>
      <c r="F527" s="170">
        <f t="shared" si="280"/>
        <v>137043.1</v>
      </c>
      <c r="G527" s="170">
        <f t="shared" si="280"/>
        <v>1163</v>
      </c>
      <c r="H527" s="170">
        <f t="shared" si="280"/>
        <v>0</v>
      </c>
    </row>
    <row r="528" spans="1:8" s="5" customFormat="1" ht="15">
      <c r="A528" s="206"/>
      <c r="B528" s="206" t="s">
        <v>596</v>
      </c>
      <c r="C528" s="176">
        <f t="shared" si="278"/>
        <v>168122.80000000002</v>
      </c>
      <c r="D528" s="170">
        <f t="shared" si="280"/>
        <v>0</v>
      </c>
      <c r="E528" s="170">
        <f t="shared" si="280"/>
        <v>0</v>
      </c>
      <c r="F528" s="170">
        <f t="shared" si="280"/>
        <v>167728.80000000002</v>
      </c>
      <c r="G528" s="170">
        <f t="shared" si="280"/>
        <v>394</v>
      </c>
      <c r="H528" s="170">
        <f t="shared" si="280"/>
        <v>0</v>
      </c>
    </row>
    <row r="529" spans="1:8" s="5" customFormat="1" ht="15">
      <c r="A529" s="206"/>
      <c r="B529" s="206" t="s">
        <v>675</v>
      </c>
      <c r="C529" s="176">
        <f t="shared" si="278"/>
        <v>810561.5549999999</v>
      </c>
      <c r="D529" s="170">
        <f t="shared" si="280"/>
        <v>29052.54</v>
      </c>
      <c r="E529" s="170">
        <f t="shared" si="280"/>
        <v>374737</v>
      </c>
      <c r="F529" s="170">
        <f t="shared" si="280"/>
        <v>406366.015</v>
      </c>
      <c r="G529" s="170">
        <f t="shared" si="280"/>
        <v>406</v>
      </c>
      <c r="H529" s="170">
        <f t="shared" si="280"/>
        <v>0</v>
      </c>
    </row>
    <row r="530" spans="1:8" ht="25.5">
      <c r="A530" s="10" t="s">
        <v>588</v>
      </c>
      <c r="B530" s="10" t="s">
        <v>287</v>
      </c>
      <c r="C530" s="173">
        <f>SUM(D530:H530)</f>
        <v>665469</v>
      </c>
      <c r="D530" s="173">
        <f>D531</f>
        <v>29052.54</v>
      </c>
      <c r="E530" s="173">
        <f aca="true" t="shared" si="281" ref="E530:H530">E531</f>
        <v>374737</v>
      </c>
      <c r="F530" s="173">
        <f t="shared" si="281"/>
        <v>260879.46</v>
      </c>
      <c r="G530" s="173">
        <f t="shared" si="281"/>
        <v>800</v>
      </c>
      <c r="H530" s="173">
        <f t="shared" si="281"/>
        <v>0</v>
      </c>
    </row>
    <row r="531" spans="1:8" ht="25.5">
      <c r="A531" s="11" t="s">
        <v>873</v>
      </c>
      <c r="B531" s="11" t="s">
        <v>289</v>
      </c>
      <c r="C531" s="174">
        <f>SUM(D531:H531)</f>
        <v>665469</v>
      </c>
      <c r="D531" s="174">
        <f>SUM(D532:D534)</f>
        <v>29052.54</v>
      </c>
      <c r="E531" s="174">
        <f>SUM(E532:E534)</f>
        <v>374737</v>
      </c>
      <c r="F531" s="174">
        <f>SUM(F532:F534)</f>
        <v>260879.46</v>
      </c>
      <c r="G531" s="174">
        <f>SUM(G532:G534)</f>
        <v>800</v>
      </c>
      <c r="H531" s="174">
        <f>SUM(H532:H534)</f>
        <v>0</v>
      </c>
    </row>
    <row r="532" spans="1:8" ht="15">
      <c r="A532" s="206"/>
      <c r="B532" s="206" t="s">
        <v>595</v>
      </c>
      <c r="C532" s="170">
        <f aca="true" t="shared" si="282" ref="C532:C679">SUM(D532:H532)</f>
        <v>9586.7</v>
      </c>
      <c r="D532" s="170">
        <f>D536+D540+D544+D548+D560+D564+D568+D572+D576+D580+D584+D588+D592+D596+D600+D604+D608+D612+D616+D620+D624+D628+D632+D636+D640+D644+D648+D652+D656+D660+D664+D668+D552</f>
        <v>0</v>
      </c>
      <c r="E532" s="170">
        <f aca="true" t="shared" si="283" ref="E532:H532">E536+E540+E544+E548+E560+E564+E568+E572+E576+E580+E584+E588+E592+E596+E600+E604+E608+E612+E616+E620+E624+E628+E632+E636+E640+E644+E648+E652+E656+E660+E664+E668+E552</f>
        <v>0</v>
      </c>
      <c r="F532" s="170">
        <f t="shared" si="283"/>
        <v>8786.7</v>
      </c>
      <c r="G532" s="170">
        <f t="shared" si="283"/>
        <v>800</v>
      </c>
      <c r="H532" s="170">
        <f t="shared" si="283"/>
        <v>0</v>
      </c>
    </row>
    <row r="533" spans="1:8" ht="15">
      <c r="A533" s="206"/>
      <c r="B533" s="206" t="s">
        <v>596</v>
      </c>
      <c r="C533" s="170">
        <f t="shared" si="282"/>
        <v>14495.099999999999</v>
      </c>
      <c r="D533" s="170">
        <f aca="true" t="shared" si="284" ref="D533:H534">D537+D541+D545+D549+D561+D565+D569+D573+D577+D581+D585+D589+D593+D597+D601+D605+D609+D613+D617+D621+D625+D629+D633+D637+D641+D645+D649+D653+D657+D661+D665+D669+D553</f>
        <v>0</v>
      </c>
      <c r="E533" s="170">
        <f t="shared" si="284"/>
        <v>0</v>
      </c>
      <c r="F533" s="170">
        <f t="shared" si="284"/>
        <v>14495.099999999999</v>
      </c>
      <c r="G533" s="170">
        <f t="shared" si="284"/>
        <v>0</v>
      </c>
      <c r="H533" s="170">
        <f t="shared" si="284"/>
        <v>0</v>
      </c>
    </row>
    <row r="534" spans="1:8" ht="15">
      <c r="A534" s="206"/>
      <c r="B534" s="206" t="s">
        <v>675</v>
      </c>
      <c r="C534" s="170">
        <f t="shared" si="282"/>
        <v>641387.2</v>
      </c>
      <c r="D534" s="170">
        <f t="shared" si="284"/>
        <v>29052.54</v>
      </c>
      <c r="E534" s="170">
        <f t="shared" si="284"/>
        <v>374737</v>
      </c>
      <c r="F534" s="170">
        <f t="shared" si="284"/>
        <v>237597.66</v>
      </c>
      <c r="G534" s="170">
        <f t="shared" si="284"/>
        <v>0</v>
      </c>
      <c r="H534" s="170">
        <f t="shared" si="284"/>
        <v>0</v>
      </c>
    </row>
    <row r="535" spans="1:8" ht="15">
      <c r="A535" s="206" t="s">
        <v>874</v>
      </c>
      <c r="B535" s="206" t="s">
        <v>1023</v>
      </c>
      <c r="C535" s="170">
        <f t="shared" si="282"/>
        <v>0</v>
      </c>
      <c r="D535" s="170">
        <f>SUM(D536:D538)</f>
        <v>0</v>
      </c>
      <c r="E535" s="170">
        <f>SUM(E536:E538)</f>
        <v>0</v>
      </c>
      <c r="F535" s="170">
        <f>SUM(F536:F538)</f>
        <v>0</v>
      </c>
      <c r="G535" s="170">
        <f>SUM(G536:G538)</f>
        <v>0</v>
      </c>
      <c r="H535" s="170">
        <f>SUM(H536:H538)</f>
        <v>0</v>
      </c>
    </row>
    <row r="536" spans="1:8" ht="15">
      <c r="A536" s="206"/>
      <c r="B536" s="206" t="s">
        <v>595</v>
      </c>
      <c r="C536" s="170">
        <f t="shared" si="282"/>
        <v>0</v>
      </c>
      <c r="D536" s="193"/>
      <c r="E536" s="182"/>
      <c r="F536" s="194"/>
      <c r="G536" s="175"/>
      <c r="H536" s="170"/>
    </row>
    <row r="537" spans="1:8" ht="15">
      <c r="A537" s="206"/>
      <c r="B537" s="206" t="s">
        <v>596</v>
      </c>
      <c r="C537" s="170">
        <f t="shared" si="282"/>
        <v>0</v>
      </c>
      <c r="D537" s="193"/>
      <c r="E537" s="182"/>
      <c r="F537" s="194"/>
      <c r="G537" s="175"/>
      <c r="H537" s="170"/>
    </row>
    <row r="538" spans="1:8" ht="15">
      <c r="A538" s="206"/>
      <c r="B538" s="206" t="s">
        <v>675</v>
      </c>
      <c r="C538" s="170">
        <f t="shared" si="282"/>
        <v>0</v>
      </c>
      <c r="D538" s="193"/>
      <c r="E538" s="182"/>
      <c r="F538" s="194"/>
      <c r="G538" s="175"/>
      <c r="H538" s="170"/>
    </row>
    <row r="539" spans="1:8" ht="25.5">
      <c r="A539" s="206" t="s">
        <v>875</v>
      </c>
      <c r="B539" s="206" t="s">
        <v>299</v>
      </c>
      <c r="C539" s="170">
        <f t="shared" si="282"/>
        <v>34500</v>
      </c>
      <c r="D539" s="170">
        <f>SUM(D540:D542)</f>
        <v>0</v>
      </c>
      <c r="E539" s="170">
        <f>SUM(E540:E542)</f>
        <v>34500</v>
      </c>
      <c r="F539" s="170">
        <f>SUM(F540:F542)</f>
        <v>0</v>
      </c>
      <c r="G539" s="170">
        <f>SUM(G540:G542)</f>
        <v>0</v>
      </c>
      <c r="H539" s="170">
        <f>SUM(H540:H542)</f>
        <v>0</v>
      </c>
    </row>
    <row r="540" spans="1:8" ht="15">
      <c r="A540" s="206"/>
      <c r="B540" s="206" t="s">
        <v>595</v>
      </c>
      <c r="C540" s="170">
        <f t="shared" si="282"/>
        <v>0</v>
      </c>
      <c r="D540" s="182"/>
      <c r="E540" s="182"/>
      <c r="F540" s="175"/>
      <c r="G540" s="175"/>
      <c r="H540" s="170"/>
    </row>
    <row r="541" spans="1:8" ht="15">
      <c r="A541" s="206"/>
      <c r="B541" s="206" t="s">
        <v>596</v>
      </c>
      <c r="C541" s="170">
        <f t="shared" si="282"/>
        <v>0</v>
      </c>
      <c r="D541" s="176"/>
      <c r="E541" s="182"/>
      <c r="F541" s="175"/>
      <c r="G541" s="175"/>
      <c r="H541" s="170"/>
    </row>
    <row r="542" spans="1:8" ht="15">
      <c r="A542" s="206"/>
      <c r="B542" s="206" t="s">
        <v>675</v>
      </c>
      <c r="C542" s="170">
        <f t="shared" si="282"/>
        <v>34500</v>
      </c>
      <c r="D542" s="176"/>
      <c r="E542" s="182">
        <v>34500</v>
      </c>
      <c r="F542" s="175"/>
      <c r="G542" s="175"/>
      <c r="H542" s="170"/>
    </row>
    <row r="543" spans="1:8" ht="15">
      <c r="A543" s="206" t="s">
        <v>876</v>
      </c>
      <c r="B543" s="206" t="s">
        <v>301</v>
      </c>
      <c r="C543" s="170">
        <f t="shared" si="282"/>
        <v>0</v>
      </c>
      <c r="D543" s="176">
        <f>SUM(D544:D546)</f>
        <v>0</v>
      </c>
      <c r="E543" s="176">
        <f>SUM(E544:E546)</f>
        <v>0</v>
      </c>
      <c r="F543" s="170">
        <f>SUM(F544:F546)</f>
        <v>0</v>
      </c>
      <c r="G543" s="170">
        <f>SUM(G544:G546)</f>
        <v>0</v>
      </c>
      <c r="H543" s="170">
        <f>SUM(H544:H546)</f>
        <v>0</v>
      </c>
    </row>
    <row r="544" spans="1:8" ht="15">
      <c r="A544" s="206"/>
      <c r="B544" s="206" t="s">
        <v>595</v>
      </c>
      <c r="C544" s="170">
        <f t="shared" si="282"/>
        <v>0</v>
      </c>
      <c r="D544" s="176"/>
      <c r="E544" s="182"/>
      <c r="F544" s="170"/>
      <c r="G544" s="170"/>
      <c r="H544" s="170"/>
    </row>
    <row r="545" spans="1:8" ht="15">
      <c r="A545" s="206"/>
      <c r="B545" s="206" t="s">
        <v>596</v>
      </c>
      <c r="C545" s="170">
        <f t="shared" si="282"/>
        <v>0</v>
      </c>
      <c r="D545" s="176"/>
      <c r="E545" s="182"/>
      <c r="F545" s="170"/>
      <c r="G545" s="170"/>
      <c r="H545" s="170"/>
    </row>
    <row r="546" spans="1:8" ht="15">
      <c r="A546" s="206"/>
      <c r="B546" s="206" t="s">
        <v>675</v>
      </c>
      <c r="C546" s="170">
        <f t="shared" si="282"/>
        <v>0</v>
      </c>
      <c r="D546" s="170"/>
      <c r="E546" s="175"/>
      <c r="F546" s="170"/>
      <c r="G546" s="170"/>
      <c r="H546" s="170"/>
    </row>
    <row r="547" spans="1:8" ht="15">
      <c r="A547" s="206" t="s">
        <v>879</v>
      </c>
      <c r="B547" s="206" t="s">
        <v>305</v>
      </c>
      <c r="C547" s="170">
        <f t="shared" si="282"/>
        <v>76123</v>
      </c>
      <c r="D547" s="170">
        <f>SUM(D548:D550)</f>
        <v>0</v>
      </c>
      <c r="E547" s="170">
        <f>SUM(E548:E550)</f>
        <v>76123</v>
      </c>
      <c r="F547" s="170">
        <f>SUM(F548:F550)</f>
        <v>0</v>
      </c>
      <c r="G547" s="170">
        <f>SUM(G548:G550)</f>
        <v>0</v>
      </c>
      <c r="H547" s="170">
        <f>SUM(H548:H550)</f>
        <v>0</v>
      </c>
    </row>
    <row r="548" spans="1:8" ht="15">
      <c r="A548" s="206"/>
      <c r="B548" s="206" t="s">
        <v>595</v>
      </c>
      <c r="C548" s="170">
        <f t="shared" si="282"/>
        <v>0</v>
      </c>
      <c r="D548" s="170"/>
      <c r="E548" s="182"/>
      <c r="F548" s="170"/>
      <c r="G548" s="170"/>
      <c r="H548" s="170"/>
    </row>
    <row r="549" spans="1:8" ht="15">
      <c r="A549" s="206"/>
      <c r="B549" s="206" t="s">
        <v>596</v>
      </c>
      <c r="C549" s="170">
        <f t="shared" si="282"/>
        <v>0</v>
      </c>
      <c r="D549" s="170"/>
      <c r="E549" s="182"/>
      <c r="F549" s="170"/>
      <c r="G549" s="170"/>
      <c r="H549" s="170"/>
    </row>
    <row r="550" spans="1:8" ht="15">
      <c r="A550" s="206"/>
      <c r="B550" s="206" t="s">
        <v>675</v>
      </c>
      <c r="C550" s="170">
        <f t="shared" si="282"/>
        <v>76123</v>
      </c>
      <c r="D550" s="170"/>
      <c r="E550" s="182">
        <v>76123</v>
      </c>
      <c r="F550" s="170"/>
      <c r="G550" s="170"/>
      <c r="H550" s="170"/>
    </row>
    <row r="551" spans="1:8" ht="15">
      <c r="A551" s="215" t="s">
        <v>879</v>
      </c>
      <c r="B551" s="215" t="s">
        <v>968</v>
      </c>
      <c r="C551" s="170">
        <f aca="true" t="shared" si="285" ref="C551:C558">SUM(D551:H551)</f>
        <v>528228</v>
      </c>
      <c r="D551" s="170">
        <f>SUM(D552:D554)</f>
        <v>29052.54</v>
      </c>
      <c r="E551" s="170">
        <f>SUM(E552:E554)</f>
        <v>264114</v>
      </c>
      <c r="F551" s="170">
        <f>SUM(F552:F554)</f>
        <v>235061.46</v>
      </c>
      <c r="G551" s="170">
        <f>SUM(G552:G554)</f>
        <v>0</v>
      </c>
      <c r="H551" s="170">
        <f>SUM(H552:H554)</f>
        <v>0</v>
      </c>
    </row>
    <row r="552" spans="1:8" ht="15">
      <c r="A552" s="215"/>
      <c r="B552" s="215" t="s">
        <v>595</v>
      </c>
      <c r="C552" s="170">
        <f t="shared" si="285"/>
        <v>0</v>
      </c>
      <c r="D552" s="170"/>
      <c r="E552" s="182"/>
      <c r="F552" s="170"/>
      <c r="G552" s="170"/>
      <c r="H552" s="170"/>
    </row>
    <row r="553" spans="1:8" ht="15">
      <c r="A553" s="215"/>
      <c r="B553" s="215" t="s">
        <v>596</v>
      </c>
      <c r="C553" s="170">
        <f t="shared" si="285"/>
        <v>0</v>
      </c>
      <c r="D553" s="170"/>
      <c r="E553" s="182"/>
      <c r="F553" s="170"/>
      <c r="G553" s="170"/>
      <c r="H553" s="170"/>
    </row>
    <row r="554" spans="1:8" ht="15">
      <c r="A554" s="215"/>
      <c r="B554" s="215" t="s">
        <v>675</v>
      </c>
      <c r="C554" s="170">
        <f t="shared" si="285"/>
        <v>528228</v>
      </c>
      <c r="D554" s="170">
        <v>29052.54</v>
      </c>
      <c r="E554" s="182">
        <v>264114</v>
      </c>
      <c r="F554" s="170">
        <v>235061.46</v>
      </c>
      <c r="G554" s="170"/>
      <c r="H554" s="170"/>
    </row>
    <row r="555" spans="1:8" ht="15">
      <c r="A555" s="215" t="s">
        <v>880</v>
      </c>
      <c r="B555" s="215" t="s">
        <v>969</v>
      </c>
      <c r="C555" s="170">
        <f t="shared" si="285"/>
        <v>30000</v>
      </c>
      <c r="D555" s="170">
        <f>SUM(D556:D558)</f>
        <v>0</v>
      </c>
      <c r="E555" s="170">
        <f>SUM(E556:E558)</f>
        <v>30000</v>
      </c>
      <c r="F555" s="170">
        <f>SUM(F556:F558)</f>
        <v>0</v>
      </c>
      <c r="G555" s="170">
        <f>SUM(G556:G558)</f>
        <v>0</v>
      </c>
      <c r="H555" s="170">
        <f>SUM(H556:H558)</f>
        <v>0</v>
      </c>
    </row>
    <row r="556" spans="1:8" ht="15">
      <c r="A556" s="215"/>
      <c r="B556" s="215" t="s">
        <v>595</v>
      </c>
      <c r="C556" s="170">
        <f t="shared" si="285"/>
        <v>0</v>
      </c>
      <c r="D556" s="193"/>
      <c r="E556" s="182"/>
      <c r="F556" s="194"/>
      <c r="G556" s="175"/>
      <c r="H556" s="170"/>
    </row>
    <row r="557" spans="1:8" ht="15">
      <c r="A557" s="215"/>
      <c r="B557" s="215" t="s">
        <v>596</v>
      </c>
      <c r="C557" s="170">
        <f t="shared" si="285"/>
        <v>0</v>
      </c>
      <c r="D557" s="193"/>
      <c r="E557" s="182"/>
      <c r="F557" s="194"/>
      <c r="G557" s="175"/>
      <c r="H557" s="170"/>
    </row>
    <row r="558" spans="1:8" ht="15">
      <c r="A558" s="215"/>
      <c r="B558" s="215" t="s">
        <v>675</v>
      </c>
      <c r="C558" s="170">
        <f t="shared" si="285"/>
        <v>30000</v>
      </c>
      <c r="D558" s="193"/>
      <c r="E558" s="182">
        <v>30000</v>
      </c>
      <c r="F558" s="194"/>
      <c r="G558" s="175"/>
      <c r="H558" s="170"/>
    </row>
    <row r="559" spans="1:8" ht="15">
      <c r="A559" s="206" t="s">
        <v>881</v>
      </c>
      <c r="B559" s="206" t="s">
        <v>1024</v>
      </c>
      <c r="C559" s="170">
        <f aca="true" t="shared" si="286" ref="C559:C614">SUM(D559:H559)</f>
        <v>1800</v>
      </c>
      <c r="D559" s="170">
        <f>SUM(D560:D562)</f>
        <v>0</v>
      </c>
      <c r="E559" s="170">
        <f>SUM(E560:E562)</f>
        <v>0</v>
      </c>
      <c r="F559" s="170">
        <f>SUM(F560:F562)</f>
        <v>1000</v>
      </c>
      <c r="G559" s="170">
        <f>SUM(G560:G562)</f>
        <v>800</v>
      </c>
      <c r="H559" s="170">
        <f>SUM(H560:H562)</f>
        <v>0</v>
      </c>
    </row>
    <row r="560" spans="1:8" ht="15">
      <c r="A560" s="206"/>
      <c r="B560" s="206" t="s">
        <v>595</v>
      </c>
      <c r="C560" s="170">
        <f t="shared" si="286"/>
        <v>1800</v>
      </c>
      <c r="D560" s="170"/>
      <c r="E560" s="175"/>
      <c r="F560" s="170">
        <v>1000</v>
      </c>
      <c r="G560" s="170">
        <v>800</v>
      </c>
      <c r="H560" s="170"/>
    </row>
    <row r="561" spans="1:8" ht="15">
      <c r="A561" s="206"/>
      <c r="B561" s="206" t="s">
        <v>596</v>
      </c>
      <c r="C561" s="170">
        <f t="shared" si="286"/>
        <v>0</v>
      </c>
      <c r="D561" s="170"/>
      <c r="E561" s="175"/>
      <c r="F561" s="170"/>
      <c r="G561" s="170"/>
      <c r="H561" s="170"/>
    </row>
    <row r="562" spans="1:8" ht="15">
      <c r="A562" s="206"/>
      <c r="B562" s="206" t="s">
        <v>675</v>
      </c>
      <c r="C562" s="170">
        <f t="shared" si="286"/>
        <v>0</v>
      </c>
      <c r="D562" s="170"/>
      <c r="E562" s="175"/>
      <c r="F562" s="170"/>
      <c r="G562" s="170"/>
      <c r="H562" s="170"/>
    </row>
    <row r="563" spans="1:8" ht="15" hidden="1">
      <c r="A563" s="206" t="s">
        <v>882</v>
      </c>
      <c r="B563" s="206" t="s">
        <v>313</v>
      </c>
      <c r="C563" s="170">
        <f t="shared" si="286"/>
        <v>0</v>
      </c>
      <c r="D563" s="170">
        <f>SUM(D564:D566)</f>
        <v>0</v>
      </c>
      <c r="E563" s="170">
        <f>SUM(E564:E566)</f>
        <v>0</v>
      </c>
      <c r="F563" s="170">
        <f>SUM(F564:F566)</f>
        <v>0</v>
      </c>
      <c r="G563" s="170">
        <f>SUM(G564:G566)</f>
        <v>0</v>
      </c>
      <c r="H563" s="170">
        <f>SUM(H564:H566)</f>
        <v>0</v>
      </c>
    </row>
    <row r="564" spans="1:8" ht="15" hidden="1">
      <c r="A564" s="206"/>
      <c r="B564" s="206" t="s">
        <v>595</v>
      </c>
      <c r="C564" s="170">
        <f t="shared" si="286"/>
        <v>0</v>
      </c>
      <c r="D564" s="170"/>
      <c r="E564" s="175"/>
      <c r="F564" s="170"/>
      <c r="G564" s="170"/>
      <c r="H564" s="170"/>
    </row>
    <row r="565" spans="1:8" ht="15" hidden="1">
      <c r="A565" s="206"/>
      <c r="B565" s="206" t="s">
        <v>596</v>
      </c>
      <c r="C565" s="170">
        <f t="shared" si="286"/>
        <v>0</v>
      </c>
      <c r="D565" s="170"/>
      <c r="E565" s="175"/>
      <c r="F565" s="170"/>
      <c r="G565" s="170"/>
      <c r="H565" s="170"/>
    </row>
    <row r="566" spans="1:8" ht="15" hidden="1">
      <c r="A566" s="206"/>
      <c r="B566" s="206" t="s">
        <v>675</v>
      </c>
      <c r="C566" s="170">
        <f t="shared" si="286"/>
        <v>0</v>
      </c>
      <c r="D566" s="170"/>
      <c r="E566" s="175"/>
      <c r="F566" s="170"/>
      <c r="G566" s="170"/>
      <c r="H566" s="170"/>
    </row>
    <row r="567" spans="1:8" ht="15">
      <c r="A567" s="206" t="s">
        <v>883</v>
      </c>
      <c r="B567" s="206" t="s">
        <v>315</v>
      </c>
      <c r="C567" s="170">
        <f t="shared" si="286"/>
        <v>3092.5</v>
      </c>
      <c r="D567" s="170">
        <f>SUM(D568:D570)</f>
        <v>0</v>
      </c>
      <c r="E567" s="170">
        <f>SUM(E568:E570)</f>
        <v>0</v>
      </c>
      <c r="F567" s="170">
        <f>SUM(F568:F570)</f>
        <v>3092.5</v>
      </c>
      <c r="G567" s="170">
        <f>SUM(G568:G570)</f>
        <v>0</v>
      </c>
      <c r="H567" s="170">
        <f>SUM(H568:H570)</f>
        <v>0</v>
      </c>
    </row>
    <row r="568" spans="1:8" ht="15">
      <c r="A568" s="206"/>
      <c r="B568" s="206" t="s">
        <v>595</v>
      </c>
      <c r="C568" s="170">
        <f t="shared" si="286"/>
        <v>0</v>
      </c>
      <c r="D568" s="170"/>
      <c r="E568" s="175"/>
      <c r="F568" s="170"/>
      <c r="G568" s="170"/>
      <c r="H568" s="170"/>
    </row>
    <row r="569" spans="1:8" ht="15">
      <c r="A569" s="206"/>
      <c r="B569" s="206" t="s">
        <v>596</v>
      </c>
      <c r="C569" s="170">
        <f t="shared" si="286"/>
        <v>3092.5</v>
      </c>
      <c r="D569" s="170"/>
      <c r="E569" s="175"/>
      <c r="F569" s="170">
        <v>3092.5</v>
      </c>
      <c r="G569" s="170"/>
      <c r="H569" s="170"/>
    </row>
    <row r="570" spans="1:8" ht="15">
      <c r="A570" s="206"/>
      <c r="B570" s="206" t="s">
        <v>675</v>
      </c>
      <c r="C570" s="170">
        <f t="shared" si="286"/>
        <v>0</v>
      </c>
      <c r="D570" s="170"/>
      <c r="E570" s="175"/>
      <c r="F570" s="170"/>
      <c r="G570" s="170"/>
      <c r="H570" s="170"/>
    </row>
    <row r="571" spans="1:8" ht="15" hidden="1">
      <c r="A571" s="206" t="s">
        <v>884</v>
      </c>
      <c r="B571" s="206" t="s">
        <v>317</v>
      </c>
      <c r="C571" s="170">
        <f t="shared" si="286"/>
        <v>0</v>
      </c>
      <c r="D571" s="170">
        <f>SUM(D572:D574)</f>
        <v>0</v>
      </c>
      <c r="E571" s="170">
        <f>SUM(E572:E574)</f>
        <v>0</v>
      </c>
      <c r="F571" s="170">
        <f>SUM(F572:F574)</f>
        <v>0</v>
      </c>
      <c r="G571" s="170">
        <f>SUM(G572:G574)</f>
        <v>0</v>
      </c>
      <c r="H571" s="170">
        <f>SUM(H572:H574)</f>
        <v>0</v>
      </c>
    </row>
    <row r="572" spans="1:8" ht="15" hidden="1">
      <c r="A572" s="206"/>
      <c r="B572" s="206" t="s">
        <v>595</v>
      </c>
      <c r="C572" s="170">
        <f t="shared" si="286"/>
        <v>0</v>
      </c>
      <c r="D572" s="170"/>
      <c r="E572" s="175"/>
      <c r="F572" s="170"/>
      <c r="G572" s="170"/>
      <c r="H572" s="170"/>
    </row>
    <row r="573" spans="1:8" ht="15" hidden="1">
      <c r="A573" s="206"/>
      <c r="B573" s="206" t="s">
        <v>596</v>
      </c>
      <c r="C573" s="170">
        <f t="shared" si="286"/>
        <v>0</v>
      </c>
      <c r="D573" s="170"/>
      <c r="E573" s="175"/>
      <c r="F573" s="170"/>
      <c r="G573" s="170"/>
      <c r="H573" s="170"/>
    </row>
    <row r="574" spans="1:8" ht="15" hidden="1">
      <c r="A574" s="206"/>
      <c r="B574" s="206" t="s">
        <v>675</v>
      </c>
      <c r="C574" s="170">
        <f t="shared" si="286"/>
        <v>0</v>
      </c>
      <c r="D574" s="170"/>
      <c r="E574" s="175"/>
      <c r="F574" s="170"/>
      <c r="G574" s="170"/>
      <c r="H574" s="170"/>
    </row>
    <row r="575" spans="1:8" ht="15" hidden="1">
      <c r="A575" s="206" t="s">
        <v>885</v>
      </c>
      <c r="B575" s="206" t="s">
        <v>321</v>
      </c>
      <c r="C575" s="170">
        <f t="shared" si="286"/>
        <v>0</v>
      </c>
      <c r="D575" s="170">
        <f>SUM(D576:D578)</f>
        <v>0</v>
      </c>
      <c r="E575" s="170">
        <f>SUM(E576:E578)</f>
        <v>0</v>
      </c>
      <c r="F575" s="170">
        <f>SUM(F576:F578)</f>
        <v>0</v>
      </c>
      <c r="G575" s="170">
        <f>SUM(G576:G578)</f>
        <v>0</v>
      </c>
      <c r="H575" s="170">
        <f>SUM(H576:H578)</f>
        <v>0</v>
      </c>
    </row>
    <row r="576" spans="1:8" ht="15" hidden="1">
      <c r="A576" s="206"/>
      <c r="B576" s="206" t="s">
        <v>595</v>
      </c>
      <c r="C576" s="170">
        <f t="shared" si="286"/>
        <v>0</v>
      </c>
      <c r="D576" s="170"/>
      <c r="E576" s="175"/>
      <c r="F576" s="170"/>
      <c r="G576" s="170"/>
      <c r="H576" s="170"/>
    </row>
    <row r="577" spans="1:8" ht="15" hidden="1">
      <c r="A577" s="206"/>
      <c r="B577" s="206" t="s">
        <v>596</v>
      </c>
      <c r="C577" s="170">
        <f t="shared" si="286"/>
        <v>0</v>
      </c>
      <c r="D577" s="170"/>
      <c r="E577" s="175"/>
      <c r="F577" s="170"/>
      <c r="G577" s="170"/>
      <c r="H577" s="170"/>
    </row>
    <row r="578" spans="1:8" ht="15" hidden="1">
      <c r="A578" s="206"/>
      <c r="B578" s="206" t="s">
        <v>675</v>
      </c>
      <c r="C578" s="170">
        <f t="shared" si="286"/>
        <v>0</v>
      </c>
      <c r="D578" s="170"/>
      <c r="E578" s="175"/>
      <c r="F578" s="170"/>
      <c r="G578" s="170"/>
      <c r="H578" s="170"/>
    </row>
    <row r="579" spans="1:8" ht="15" hidden="1">
      <c r="A579" s="206" t="s">
        <v>886</v>
      </c>
      <c r="B579" s="206" t="s">
        <v>323</v>
      </c>
      <c r="C579" s="170">
        <f t="shared" si="286"/>
        <v>0</v>
      </c>
      <c r="D579" s="170">
        <f>SUM(D580:D582)</f>
        <v>0</v>
      </c>
      <c r="E579" s="170">
        <f>SUM(E580:E582)</f>
        <v>0</v>
      </c>
      <c r="F579" s="170">
        <f>SUM(F580:F582)</f>
        <v>0</v>
      </c>
      <c r="G579" s="170">
        <f>SUM(G580:G582)</f>
        <v>0</v>
      </c>
      <c r="H579" s="170">
        <f>SUM(H580:H582)</f>
        <v>0</v>
      </c>
    </row>
    <row r="580" spans="1:8" ht="15" hidden="1">
      <c r="A580" s="206"/>
      <c r="B580" s="206" t="s">
        <v>595</v>
      </c>
      <c r="C580" s="170">
        <f t="shared" si="286"/>
        <v>0</v>
      </c>
      <c r="D580" s="170"/>
      <c r="E580" s="175"/>
      <c r="F580" s="170"/>
      <c r="G580" s="170"/>
      <c r="H580" s="170"/>
    </row>
    <row r="581" spans="1:8" ht="15" hidden="1">
      <c r="A581" s="206"/>
      <c r="B581" s="206" t="s">
        <v>596</v>
      </c>
      <c r="C581" s="170">
        <f t="shared" si="286"/>
        <v>0</v>
      </c>
      <c r="D581" s="170"/>
      <c r="E581" s="175"/>
      <c r="F581" s="170"/>
      <c r="G581" s="170"/>
      <c r="H581" s="170"/>
    </row>
    <row r="582" spans="1:8" ht="15" hidden="1">
      <c r="A582" s="206"/>
      <c r="B582" s="206" t="s">
        <v>675</v>
      </c>
      <c r="C582" s="170">
        <f t="shared" si="286"/>
        <v>0</v>
      </c>
      <c r="D582" s="170"/>
      <c r="E582" s="175"/>
      <c r="F582" s="170"/>
      <c r="G582" s="170"/>
      <c r="H582" s="170"/>
    </row>
    <row r="583" spans="1:8" ht="15" hidden="1">
      <c r="A583" s="206" t="s">
        <v>887</v>
      </c>
      <c r="B583" s="206" t="s">
        <v>327</v>
      </c>
      <c r="C583" s="170">
        <f t="shared" si="286"/>
        <v>0</v>
      </c>
      <c r="D583" s="170">
        <f>SUM(D584:D586)</f>
        <v>0</v>
      </c>
      <c r="E583" s="170">
        <f>SUM(E584:E586)</f>
        <v>0</v>
      </c>
      <c r="F583" s="170">
        <f>SUM(F584:F586)</f>
        <v>0</v>
      </c>
      <c r="G583" s="170">
        <f>SUM(G584:G586)</f>
        <v>0</v>
      </c>
      <c r="H583" s="170">
        <f>SUM(H584:H586)</f>
        <v>0</v>
      </c>
    </row>
    <row r="584" spans="1:8" ht="15" hidden="1">
      <c r="A584" s="206"/>
      <c r="B584" s="206" t="s">
        <v>595</v>
      </c>
      <c r="C584" s="170">
        <f t="shared" si="286"/>
        <v>0</v>
      </c>
      <c r="D584" s="170"/>
      <c r="E584" s="175"/>
      <c r="F584" s="170"/>
      <c r="G584" s="170"/>
      <c r="H584" s="170"/>
    </row>
    <row r="585" spans="1:8" ht="15" hidden="1">
      <c r="A585" s="206"/>
      <c r="B585" s="206" t="s">
        <v>596</v>
      </c>
      <c r="C585" s="170">
        <f t="shared" si="286"/>
        <v>0</v>
      </c>
      <c r="D585" s="170"/>
      <c r="E585" s="175"/>
      <c r="F585" s="170"/>
      <c r="G585" s="170"/>
      <c r="H585" s="170"/>
    </row>
    <row r="586" spans="1:8" ht="15" hidden="1">
      <c r="A586" s="206"/>
      <c r="B586" s="206" t="s">
        <v>675</v>
      </c>
      <c r="C586" s="170">
        <f t="shared" si="286"/>
        <v>0</v>
      </c>
      <c r="D586" s="170"/>
      <c r="E586" s="175"/>
      <c r="F586" s="170"/>
      <c r="G586" s="170"/>
      <c r="H586" s="170"/>
    </row>
    <row r="587" spans="1:8" ht="15">
      <c r="A587" s="206" t="s">
        <v>888</v>
      </c>
      <c r="B587" s="206" t="s">
        <v>329</v>
      </c>
      <c r="C587" s="170">
        <f t="shared" si="286"/>
        <v>2075.7</v>
      </c>
      <c r="D587" s="170">
        <f>SUM(D588:D590)</f>
        <v>0</v>
      </c>
      <c r="E587" s="170">
        <f>SUM(E588:E590)</f>
        <v>0</v>
      </c>
      <c r="F587" s="170">
        <f>SUM(F588:F590)</f>
        <v>2075.7</v>
      </c>
      <c r="G587" s="170">
        <f>SUM(G588:G590)</f>
        <v>0</v>
      </c>
      <c r="H587" s="170">
        <f>SUM(H588:H590)</f>
        <v>0</v>
      </c>
    </row>
    <row r="588" spans="1:8" ht="15">
      <c r="A588" s="206"/>
      <c r="B588" s="206" t="s">
        <v>595</v>
      </c>
      <c r="C588" s="170">
        <f t="shared" si="286"/>
        <v>2075.7</v>
      </c>
      <c r="D588" s="170"/>
      <c r="E588" s="175"/>
      <c r="F588" s="170">
        <v>2075.7</v>
      </c>
      <c r="G588" s="170"/>
      <c r="H588" s="170"/>
    </row>
    <row r="589" spans="1:8" ht="15">
      <c r="A589" s="206"/>
      <c r="B589" s="206" t="s">
        <v>596</v>
      </c>
      <c r="C589" s="170">
        <f t="shared" si="286"/>
        <v>0</v>
      </c>
      <c r="D589" s="170"/>
      <c r="E589" s="175"/>
      <c r="F589" s="170"/>
      <c r="G589" s="170"/>
      <c r="H589" s="170"/>
    </row>
    <row r="590" spans="1:8" ht="15">
      <c r="A590" s="206"/>
      <c r="B590" s="206" t="s">
        <v>675</v>
      </c>
      <c r="C590" s="170">
        <f t="shared" si="286"/>
        <v>0</v>
      </c>
      <c r="D590" s="170"/>
      <c r="E590" s="175"/>
      <c r="F590" s="170"/>
      <c r="G590" s="170"/>
      <c r="H590" s="170"/>
    </row>
    <row r="591" spans="1:8" ht="15" hidden="1">
      <c r="A591" s="206" t="s">
        <v>889</v>
      </c>
      <c r="B591" s="206" t="s">
        <v>676</v>
      </c>
      <c r="C591" s="170">
        <f t="shared" si="286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 hidden="1">
      <c r="A592" s="206"/>
      <c r="B592" s="206" t="s">
        <v>595</v>
      </c>
      <c r="C592" s="170">
        <f t="shared" si="286"/>
        <v>0</v>
      </c>
      <c r="D592" s="170"/>
      <c r="E592" s="175"/>
      <c r="F592" s="170"/>
      <c r="G592" s="170"/>
      <c r="H592" s="170"/>
    </row>
    <row r="593" spans="1:8" ht="15" hidden="1">
      <c r="A593" s="206"/>
      <c r="B593" s="206" t="s">
        <v>596</v>
      </c>
      <c r="C593" s="170">
        <f t="shared" si="286"/>
        <v>0</v>
      </c>
      <c r="D593" s="170"/>
      <c r="E593" s="175"/>
      <c r="F593" s="170"/>
      <c r="G593" s="170"/>
      <c r="H593" s="170"/>
    </row>
    <row r="594" spans="1:8" ht="15" hidden="1">
      <c r="A594" s="206"/>
      <c r="B594" s="206" t="s">
        <v>675</v>
      </c>
      <c r="C594" s="170">
        <f t="shared" si="286"/>
        <v>0</v>
      </c>
      <c r="D594" s="170"/>
      <c r="E594" s="175"/>
      <c r="F594" s="170"/>
      <c r="G594" s="170"/>
      <c r="H594" s="170"/>
    </row>
    <row r="595" spans="1:8" ht="15" hidden="1">
      <c r="A595" s="206" t="s">
        <v>890</v>
      </c>
      <c r="B595" s="206" t="s">
        <v>332</v>
      </c>
      <c r="C595" s="170">
        <f t="shared" si="286"/>
        <v>0</v>
      </c>
      <c r="D595" s="170">
        <f>SUM(D596:D598)</f>
        <v>0</v>
      </c>
      <c r="E595" s="170">
        <f>SUM(E596:E598)</f>
        <v>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 hidden="1">
      <c r="A596" s="206"/>
      <c r="B596" s="206" t="s">
        <v>595</v>
      </c>
      <c r="C596" s="170">
        <f t="shared" si="286"/>
        <v>0</v>
      </c>
      <c r="D596" s="170"/>
      <c r="E596" s="175"/>
      <c r="F596" s="170"/>
      <c r="G596" s="170"/>
      <c r="H596" s="170"/>
    </row>
    <row r="597" spans="1:8" ht="15" hidden="1">
      <c r="A597" s="206"/>
      <c r="B597" s="206" t="s">
        <v>596</v>
      </c>
      <c r="C597" s="170">
        <f t="shared" si="286"/>
        <v>0</v>
      </c>
      <c r="D597" s="170"/>
      <c r="E597" s="175"/>
      <c r="F597" s="170"/>
      <c r="G597" s="170"/>
      <c r="H597" s="170"/>
    </row>
    <row r="598" spans="1:8" ht="15" hidden="1">
      <c r="A598" s="206"/>
      <c r="B598" s="206" t="s">
        <v>675</v>
      </c>
      <c r="C598" s="170">
        <f t="shared" si="286"/>
        <v>0</v>
      </c>
      <c r="D598" s="170"/>
      <c r="E598" s="175"/>
      <c r="F598" s="170"/>
      <c r="G598" s="170"/>
      <c r="H598" s="170"/>
    </row>
    <row r="599" spans="1:8" ht="15" hidden="1">
      <c r="A599" s="206" t="s">
        <v>891</v>
      </c>
      <c r="B599" s="206" t="s">
        <v>334</v>
      </c>
      <c r="C599" s="170">
        <f t="shared" si="286"/>
        <v>0</v>
      </c>
      <c r="D599" s="170">
        <f>SUM(D600:D602)</f>
        <v>0</v>
      </c>
      <c r="E599" s="170">
        <f>SUM(E600:E602)</f>
        <v>0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 hidden="1">
      <c r="A600" s="206"/>
      <c r="B600" s="206" t="s">
        <v>595</v>
      </c>
      <c r="C600" s="170">
        <f t="shared" si="286"/>
        <v>0</v>
      </c>
      <c r="D600" s="170"/>
      <c r="E600" s="175"/>
      <c r="F600" s="170"/>
      <c r="G600" s="170"/>
      <c r="H600" s="170"/>
    </row>
    <row r="601" spans="1:8" ht="15" hidden="1">
      <c r="A601" s="206"/>
      <c r="B601" s="206" t="s">
        <v>596</v>
      </c>
      <c r="C601" s="170">
        <f t="shared" si="286"/>
        <v>0</v>
      </c>
      <c r="D601" s="170"/>
      <c r="E601" s="175"/>
      <c r="F601" s="170"/>
      <c r="G601" s="170"/>
      <c r="H601" s="170"/>
    </row>
    <row r="602" spans="1:8" ht="15" hidden="1">
      <c r="A602" s="206"/>
      <c r="B602" s="206" t="s">
        <v>675</v>
      </c>
      <c r="C602" s="170">
        <f t="shared" si="286"/>
        <v>0</v>
      </c>
      <c r="D602" s="170"/>
      <c r="E602" s="175"/>
      <c r="F602" s="170"/>
      <c r="G602" s="170"/>
      <c r="H602" s="170"/>
    </row>
    <row r="603" spans="1:8" ht="15" hidden="1">
      <c r="A603" s="206" t="s">
        <v>892</v>
      </c>
      <c r="B603" s="206" t="s">
        <v>336</v>
      </c>
      <c r="C603" s="170">
        <f t="shared" si="286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 hidden="1">
      <c r="A604" s="206"/>
      <c r="B604" s="206" t="s">
        <v>595</v>
      </c>
      <c r="C604" s="170">
        <f t="shared" si="286"/>
        <v>0</v>
      </c>
      <c r="D604" s="170"/>
      <c r="E604" s="175"/>
      <c r="F604" s="170"/>
      <c r="G604" s="170"/>
      <c r="H604" s="170"/>
    </row>
    <row r="605" spans="1:8" ht="15" hidden="1">
      <c r="A605" s="206"/>
      <c r="B605" s="206" t="s">
        <v>596</v>
      </c>
      <c r="C605" s="170">
        <f t="shared" si="286"/>
        <v>0</v>
      </c>
      <c r="D605" s="170"/>
      <c r="E605" s="175"/>
      <c r="F605" s="170"/>
      <c r="G605" s="170"/>
      <c r="H605" s="170"/>
    </row>
    <row r="606" spans="1:8" ht="15" hidden="1">
      <c r="A606" s="206"/>
      <c r="B606" s="206" t="s">
        <v>675</v>
      </c>
      <c r="C606" s="170">
        <f t="shared" si="286"/>
        <v>0</v>
      </c>
      <c r="D606" s="170"/>
      <c r="E606" s="175"/>
      <c r="F606" s="170"/>
      <c r="G606" s="170"/>
      <c r="H606" s="170"/>
    </row>
    <row r="607" spans="1:8" ht="15" hidden="1">
      <c r="A607" s="206" t="s">
        <v>893</v>
      </c>
      <c r="B607" s="206" t="s">
        <v>338</v>
      </c>
      <c r="C607" s="170">
        <f t="shared" si="286"/>
        <v>0</v>
      </c>
      <c r="D607" s="170">
        <f>SUM(D608:D610)</f>
        <v>0</v>
      </c>
      <c r="E607" s="170">
        <f>SUM(E608:E610)</f>
        <v>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 hidden="1">
      <c r="A608" s="206"/>
      <c r="B608" s="206" t="s">
        <v>595</v>
      </c>
      <c r="C608" s="170">
        <f t="shared" si="286"/>
        <v>0</v>
      </c>
      <c r="D608" s="170"/>
      <c r="E608" s="175"/>
      <c r="F608" s="170"/>
      <c r="G608" s="170"/>
      <c r="H608" s="170"/>
    </row>
    <row r="609" spans="1:8" ht="15" hidden="1">
      <c r="A609" s="206"/>
      <c r="B609" s="206" t="s">
        <v>596</v>
      </c>
      <c r="C609" s="170">
        <f t="shared" si="286"/>
        <v>0</v>
      </c>
      <c r="D609" s="170"/>
      <c r="E609" s="175"/>
      <c r="F609" s="170"/>
      <c r="G609" s="170"/>
      <c r="H609" s="170"/>
    </row>
    <row r="610" spans="1:8" ht="15" hidden="1">
      <c r="A610" s="206"/>
      <c r="B610" s="206" t="s">
        <v>675</v>
      </c>
      <c r="C610" s="170">
        <f t="shared" si="286"/>
        <v>0</v>
      </c>
      <c r="D610" s="170"/>
      <c r="E610" s="175"/>
      <c r="F610" s="170"/>
      <c r="G610" s="170"/>
      <c r="H610" s="170"/>
    </row>
    <row r="611" spans="1:8" ht="15">
      <c r="A611" s="206" t="s">
        <v>894</v>
      </c>
      <c r="B611" s="206" t="s">
        <v>340</v>
      </c>
      <c r="C611" s="170">
        <f t="shared" si="286"/>
        <v>2375.9</v>
      </c>
      <c r="D611" s="170">
        <f>SUM(D612:D614)</f>
        <v>0</v>
      </c>
      <c r="E611" s="170">
        <f>SUM(E612:E614)</f>
        <v>0</v>
      </c>
      <c r="F611" s="170">
        <f>SUM(F612:F614)</f>
        <v>2375.9</v>
      </c>
      <c r="G611" s="170">
        <f>SUM(G612:G614)</f>
        <v>0</v>
      </c>
      <c r="H611" s="170">
        <f>SUM(H612:H614)</f>
        <v>0</v>
      </c>
    </row>
    <row r="612" spans="1:8" ht="15">
      <c r="A612" s="206"/>
      <c r="B612" s="206" t="s">
        <v>595</v>
      </c>
      <c r="C612" s="170">
        <f t="shared" si="286"/>
        <v>2375.9</v>
      </c>
      <c r="D612" s="170"/>
      <c r="E612" s="175"/>
      <c r="F612" s="170">
        <v>2375.9</v>
      </c>
      <c r="G612" s="170"/>
      <c r="H612" s="170"/>
    </row>
    <row r="613" spans="1:8" ht="15">
      <c r="A613" s="206"/>
      <c r="B613" s="206" t="s">
        <v>596</v>
      </c>
      <c r="C613" s="170">
        <f t="shared" si="286"/>
        <v>0</v>
      </c>
      <c r="D613" s="170"/>
      <c r="E613" s="175"/>
      <c r="F613" s="170"/>
      <c r="G613" s="170"/>
      <c r="H613" s="170"/>
    </row>
    <row r="614" spans="1:8" ht="15">
      <c r="A614" s="206"/>
      <c r="B614" s="206" t="s">
        <v>675</v>
      </c>
      <c r="C614" s="170">
        <f t="shared" si="286"/>
        <v>0</v>
      </c>
      <c r="D614" s="170"/>
      <c r="E614" s="175"/>
      <c r="F614" s="170"/>
      <c r="G614" s="170"/>
      <c r="H614" s="170"/>
    </row>
    <row r="615" spans="1:8" ht="15">
      <c r="A615" s="206" t="s">
        <v>895</v>
      </c>
      <c r="B615" s="206" t="s">
        <v>342</v>
      </c>
      <c r="C615" s="170">
        <f aca="true" t="shared" si="287" ref="C615:C674">SUM(D615:H615)</f>
        <v>1585.9</v>
      </c>
      <c r="D615" s="170">
        <f>SUM(D616:D618)</f>
        <v>0</v>
      </c>
      <c r="E615" s="170">
        <f>SUM(E616:E618)</f>
        <v>0</v>
      </c>
      <c r="F615" s="170">
        <f>SUM(F616:F618)</f>
        <v>1585.9</v>
      </c>
      <c r="G615" s="170">
        <f>SUM(G616:G618)</f>
        <v>0</v>
      </c>
      <c r="H615" s="170">
        <f>SUM(H616:H618)</f>
        <v>0</v>
      </c>
    </row>
    <row r="616" spans="1:8" ht="15">
      <c r="A616" s="206"/>
      <c r="B616" s="206" t="s">
        <v>595</v>
      </c>
      <c r="C616" s="170">
        <f t="shared" si="287"/>
        <v>1585.9</v>
      </c>
      <c r="D616" s="170"/>
      <c r="E616" s="175"/>
      <c r="F616" s="178">
        <v>1585.9</v>
      </c>
      <c r="G616" s="170"/>
      <c r="H616" s="170"/>
    </row>
    <row r="617" spans="1:8" ht="15">
      <c r="A617" s="206"/>
      <c r="B617" s="206" t="s">
        <v>596</v>
      </c>
      <c r="C617" s="170">
        <f t="shared" si="287"/>
        <v>0</v>
      </c>
      <c r="D617" s="170"/>
      <c r="E617" s="175"/>
      <c r="F617" s="170"/>
      <c r="G617" s="170"/>
      <c r="H617" s="170"/>
    </row>
    <row r="618" spans="1:8" ht="15">
      <c r="A618" s="206"/>
      <c r="B618" s="206" t="s">
        <v>675</v>
      </c>
      <c r="C618" s="170">
        <f t="shared" si="287"/>
        <v>0</v>
      </c>
      <c r="D618" s="170"/>
      <c r="E618" s="175"/>
      <c r="F618" s="170"/>
      <c r="G618" s="170"/>
      <c r="H618" s="170"/>
    </row>
    <row r="619" spans="1:8" ht="15">
      <c r="A619" s="206" t="s">
        <v>896</v>
      </c>
      <c r="B619" s="206" t="s">
        <v>344</v>
      </c>
      <c r="C619" s="170">
        <f t="shared" si="287"/>
        <v>7886.9</v>
      </c>
      <c r="D619" s="170">
        <f>SUM(D620:D622)</f>
        <v>0</v>
      </c>
      <c r="E619" s="170">
        <f>SUM(E620:E622)</f>
        <v>0</v>
      </c>
      <c r="F619" s="170">
        <f>SUM(F620:F622)</f>
        <v>7886.9</v>
      </c>
      <c r="G619" s="170">
        <f>SUM(G620:G622)</f>
        <v>0</v>
      </c>
      <c r="H619" s="170">
        <f>SUM(H620:H622)</f>
        <v>0</v>
      </c>
    </row>
    <row r="620" spans="1:8" ht="15">
      <c r="A620" s="206"/>
      <c r="B620" s="206" t="s">
        <v>595</v>
      </c>
      <c r="C620" s="170">
        <f t="shared" si="287"/>
        <v>0</v>
      </c>
      <c r="D620" s="170"/>
      <c r="E620" s="175"/>
      <c r="F620" s="170"/>
      <c r="G620" s="170"/>
      <c r="H620" s="170"/>
    </row>
    <row r="621" spans="1:8" ht="15">
      <c r="A621" s="206"/>
      <c r="B621" s="206" t="s">
        <v>596</v>
      </c>
      <c r="C621" s="170">
        <f t="shared" si="287"/>
        <v>7886.9</v>
      </c>
      <c r="D621" s="170"/>
      <c r="E621" s="175"/>
      <c r="F621" s="170">
        <v>7886.9</v>
      </c>
      <c r="G621" s="170"/>
      <c r="H621" s="170"/>
    </row>
    <row r="622" spans="1:8" ht="15">
      <c r="A622" s="206"/>
      <c r="B622" s="206" t="s">
        <v>675</v>
      </c>
      <c r="C622" s="170">
        <f t="shared" si="287"/>
        <v>0</v>
      </c>
      <c r="D622" s="170"/>
      <c r="E622" s="175"/>
      <c r="F622" s="170"/>
      <c r="G622" s="170"/>
      <c r="H622" s="170"/>
    </row>
    <row r="623" spans="1:8" ht="15" hidden="1">
      <c r="A623" s="206" t="s">
        <v>897</v>
      </c>
      <c r="B623" s="206" t="s">
        <v>346</v>
      </c>
      <c r="C623" s="170">
        <f t="shared" si="287"/>
        <v>0</v>
      </c>
      <c r="D623" s="170">
        <f>SUM(D624:D626)</f>
        <v>0</v>
      </c>
      <c r="E623" s="170">
        <f>SUM(E624:E626)</f>
        <v>0</v>
      </c>
      <c r="F623" s="170">
        <f>SUM(F624:F626)</f>
        <v>0</v>
      </c>
      <c r="G623" s="170">
        <f>SUM(G624:G626)</f>
        <v>0</v>
      </c>
      <c r="H623" s="170">
        <f>SUM(H624:H626)</f>
        <v>0</v>
      </c>
    </row>
    <row r="624" spans="1:8" ht="15" hidden="1">
      <c r="A624" s="206"/>
      <c r="B624" s="206" t="s">
        <v>595</v>
      </c>
      <c r="C624" s="170">
        <f t="shared" si="287"/>
        <v>0</v>
      </c>
      <c r="D624" s="170"/>
      <c r="E624" s="175"/>
      <c r="F624" s="170"/>
      <c r="G624" s="170"/>
      <c r="H624" s="170"/>
    </row>
    <row r="625" spans="1:8" ht="15" hidden="1">
      <c r="A625" s="206"/>
      <c r="B625" s="206" t="s">
        <v>596</v>
      </c>
      <c r="C625" s="170">
        <f t="shared" si="287"/>
        <v>0</v>
      </c>
      <c r="D625" s="170"/>
      <c r="E625" s="175"/>
      <c r="F625" s="170"/>
      <c r="G625" s="170"/>
      <c r="H625" s="170"/>
    </row>
    <row r="626" spans="1:8" ht="15" hidden="1">
      <c r="A626" s="206"/>
      <c r="B626" s="206" t="s">
        <v>675</v>
      </c>
      <c r="C626" s="170">
        <f t="shared" si="287"/>
        <v>0</v>
      </c>
      <c r="D626" s="170"/>
      <c r="E626" s="175"/>
      <c r="F626" s="170"/>
      <c r="G626" s="170"/>
      <c r="H626" s="170"/>
    </row>
    <row r="627" spans="1:8" ht="15" hidden="1">
      <c r="A627" s="206" t="s">
        <v>898</v>
      </c>
      <c r="B627" s="206" t="s">
        <v>348</v>
      </c>
      <c r="C627" s="170">
        <f t="shared" si="287"/>
        <v>0</v>
      </c>
      <c r="D627" s="170">
        <f>SUM(D628:D630)</f>
        <v>0</v>
      </c>
      <c r="E627" s="170">
        <f>SUM(E628:E630)</f>
        <v>0</v>
      </c>
      <c r="F627" s="170">
        <f>SUM(F628:F630)</f>
        <v>0</v>
      </c>
      <c r="G627" s="170">
        <f>SUM(G628:G630)</f>
        <v>0</v>
      </c>
      <c r="H627" s="170">
        <f>SUM(H628:H630)</f>
        <v>0</v>
      </c>
    </row>
    <row r="628" spans="1:8" ht="15" hidden="1">
      <c r="A628" s="206"/>
      <c r="B628" s="206" t="s">
        <v>595</v>
      </c>
      <c r="C628" s="170">
        <f t="shared" si="287"/>
        <v>0</v>
      </c>
      <c r="D628" s="170"/>
      <c r="E628" s="175"/>
      <c r="F628" s="178"/>
      <c r="G628" s="170"/>
      <c r="H628" s="170"/>
    </row>
    <row r="629" spans="1:8" ht="15" hidden="1">
      <c r="A629" s="206"/>
      <c r="B629" s="206" t="s">
        <v>596</v>
      </c>
      <c r="C629" s="170">
        <f t="shared" si="287"/>
        <v>0</v>
      </c>
      <c r="D629" s="170"/>
      <c r="E629" s="175"/>
      <c r="F629" s="170"/>
      <c r="G629" s="170"/>
      <c r="H629" s="170"/>
    </row>
    <row r="630" spans="1:8" ht="15" hidden="1">
      <c r="A630" s="206"/>
      <c r="B630" s="206" t="s">
        <v>675</v>
      </c>
      <c r="C630" s="170">
        <f t="shared" si="287"/>
        <v>0</v>
      </c>
      <c r="D630" s="170"/>
      <c r="E630" s="175"/>
      <c r="F630" s="170"/>
      <c r="G630" s="170"/>
      <c r="H630" s="170"/>
    </row>
    <row r="631" spans="1:8" ht="15" hidden="1">
      <c r="A631" s="206" t="s">
        <v>899</v>
      </c>
      <c r="B631" s="206" t="s">
        <v>350</v>
      </c>
      <c r="C631" s="170">
        <f t="shared" si="287"/>
        <v>0</v>
      </c>
      <c r="D631" s="170">
        <f>SUM(D632:D634)</f>
        <v>0</v>
      </c>
      <c r="E631" s="170">
        <f>SUM(E632:E634)</f>
        <v>0</v>
      </c>
      <c r="F631" s="170">
        <f>SUM(F632:F634)</f>
        <v>0</v>
      </c>
      <c r="G631" s="170">
        <f>SUM(G632:G634)</f>
        <v>0</v>
      </c>
      <c r="H631" s="170">
        <f>SUM(H632:H634)</f>
        <v>0</v>
      </c>
    </row>
    <row r="632" spans="1:8" ht="15" hidden="1">
      <c r="A632" s="206"/>
      <c r="B632" s="206" t="s">
        <v>595</v>
      </c>
      <c r="C632" s="170">
        <f t="shared" si="287"/>
        <v>0</v>
      </c>
      <c r="D632" s="170"/>
      <c r="E632" s="175"/>
      <c r="F632" s="170"/>
      <c r="G632" s="170"/>
      <c r="H632" s="170"/>
    </row>
    <row r="633" spans="1:8" ht="15" hidden="1">
      <c r="A633" s="206"/>
      <c r="B633" s="206" t="s">
        <v>596</v>
      </c>
      <c r="C633" s="170">
        <f t="shared" si="287"/>
        <v>0</v>
      </c>
      <c r="D633" s="170"/>
      <c r="E633" s="175"/>
      <c r="F633" s="170"/>
      <c r="G633" s="170"/>
      <c r="H633" s="170"/>
    </row>
    <row r="634" spans="1:8" ht="15" hidden="1">
      <c r="A634" s="206"/>
      <c r="B634" s="206" t="s">
        <v>675</v>
      </c>
      <c r="C634" s="170">
        <f t="shared" si="287"/>
        <v>0</v>
      </c>
      <c r="D634" s="170"/>
      <c r="E634" s="175"/>
      <c r="F634" s="170"/>
      <c r="G634" s="170"/>
      <c r="H634" s="170"/>
    </row>
    <row r="635" spans="1:8" ht="15" hidden="1">
      <c r="A635" s="206" t="s">
        <v>900</v>
      </c>
      <c r="B635" s="206" t="s">
        <v>352</v>
      </c>
      <c r="C635" s="170">
        <f t="shared" si="287"/>
        <v>0</v>
      </c>
      <c r="D635" s="170">
        <f>SUM(D636:D638)</f>
        <v>0</v>
      </c>
      <c r="E635" s="170">
        <f>SUM(E636:E638)</f>
        <v>0</v>
      </c>
      <c r="F635" s="170">
        <f>SUM(F636:F638)</f>
        <v>0</v>
      </c>
      <c r="G635" s="170">
        <f>SUM(G636:G638)</f>
        <v>0</v>
      </c>
      <c r="H635" s="170">
        <f>SUM(H636:H638)</f>
        <v>0</v>
      </c>
    </row>
    <row r="636" spans="1:8" ht="15" hidden="1">
      <c r="A636" s="206"/>
      <c r="B636" s="206" t="s">
        <v>595</v>
      </c>
      <c r="C636" s="170">
        <f t="shared" si="287"/>
        <v>0</v>
      </c>
      <c r="D636" s="170"/>
      <c r="E636" s="175"/>
      <c r="F636" s="170"/>
      <c r="G636" s="170"/>
      <c r="H636" s="170"/>
    </row>
    <row r="637" spans="1:8" ht="15" hidden="1">
      <c r="A637" s="206"/>
      <c r="B637" s="206" t="s">
        <v>596</v>
      </c>
      <c r="C637" s="170">
        <f t="shared" si="287"/>
        <v>0</v>
      </c>
      <c r="D637" s="170"/>
      <c r="E637" s="175"/>
      <c r="F637" s="170"/>
      <c r="G637" s="170"/>
      <c r="H637" s="170"/>
    </row>
    <row r="638" spans="1:8" ht="15" hidden="1">
      <c r="A638" s="206"/>
      <c r="B638" s="206" t="s">
        <v>675</v>
      </c>
      <c r="C638" s="170">
        <f t="shared" si="287"/>
        <v>0</v>
      </c>
      <c r="D638" s="170"/>
      <c r="E638" s="175"/>
      <c r="F638" s="170"/>
      <c r="G638" s="170"/>
      <c r="H638" s="170"/>
    </row>
    <row r="639" spans="1:8" ht="15">
      <c r="A639" s="206" t="s">
        <v>901</v>
      </c>
      <c r="B639" s="206" t="s">
        <v>354</v>
      </c>
      <c r="C639" s="170">
        <f t="shared" si="287"/>
        <v>1749.2</v>
      </c>
      <c r="D639" s="170">
        <f>SUM(D640:D642)</f>
        <v>0</v>
      </c>
      <c r="E639" s="170">
        <f>SUM(E640:E642)</f>
        <v>0</v>
      </c>
      <c r="F639" s="170">
        <f>SUM(F640:F642)</f>
        <v>1749.2</v>
      </c>
      <c r="G639" s="170">
        <f>SUM(G640:G642)</f>
        <v>0</v>
      </c>
      <c r="H639" s="170">
        <f>SUM(H640:H642)</f>
        <v>0</v>
      </c>
    </row>
    <row r="640" spans="1:8" ht="15">
      <c r="A640" s="206"/>
      <c r="B640" s="206" t="s">
        <v>595</v>
      </c>
      <c r="C640" s="170">
        <f t="shared" si="287"/>
        <v>1749.2</v>
      </c>
      <c r="D640" s="170"/>
      <c r="E640" s="175"/>
      <c r="F640" s="170">
        <v>1749.2</v>
      </c>
      <c r="G640" s="170"/>
      <c r="H640" s="170"/>
    </row>
    <row r="641" spans="1:8" ht="15">
      <c r="A641" s="206"/>
      <c r="B641" s="206" t="s">
        <v>596</v>
      </c>
      <c r="C641" s="170">
        <f t="shared" si="287"/>
        <v>0</v>
      </c>
      <c r="D641" s="170"/>
      <c r="E641" s="175"/>
      <c r="F641" s="170"/>
      <c r="G641" s="170"/>
      <c r="H641" s="170"/>
    </row>
    <row r="642" spans="1:8" ht="15">
      <c r="A642" s="206"/>
      <c r="B642" s="206" t="s">
        <v>675</v>
      </c>
      <c r="C642" s="170">
        <f t="shared" si="287"/>
        <v>0</v>
      </c>
      <c r="D642" s="170"/>
      <c r="E642" s="175"/>
      <c r="F642" s="170"/>
      <c r="G642" s="170"/>
      <c r="H642" s="170"/>
    </row>
    <row r="643" spans="1:8" ht="15" hidden="1">
      <c r="A643" s="206" t="s">
        <v>902</v>
      </c>
      <c r="B643" s="206" t="s">
        <v>356</v>
      </c>
      <c r="C643" s="170">
        <f t="shared" si="287"/>
        <v>0</v>
      </c>
      <c r="D643" s="170">
        <f>SUM(D644:D646)</f>
        <v>0</v>
      </c>
      <c r="E643" s="170">
        <f>SUM(E644:E646)</f>
        <v>0</v>
      </c>
      <c r="F643" s="170">
        <f>SUM(F644:F646)</f>
        <v>0</v>
      </c>
      <c r="G643" s="170">
        <f>SUM(G644:G646)</f>
        <v>0</v>
      </c>
      <c r="H643" s="170">
        <f>SUM(H644:H646)</f>
        <v>0</v>
      </c>
    </row>
    <row r="644" spans="1:8" ht="15" hidden="1">
      <c r="A644" s="206"/>
      <c r="B644" s="206" t="s">
        <v>595</v>
      </c>
      <c r="C644" s="170">
        <f t="shared" si="287"/>
        <v>0</v>
      </c>
      <c r="D644" s="170"/>
      <c r="E644" s="175"/>
      <c r="F644" s="170"/>
      <c r="G644" s="170"/>
      <c r="H644" s="170"/>
    </row>
    <row r="645" spans="1:8" ht="15" hidden="1">
      <c r="A645" s="206"/>
      <c r="B645" s="206" t="s">
        <v>596</v>
      </c>
      <c r="C645" s="170">
        <f t="shared" si="287"/>
        <v>0</v>
      </c>
      <c r="D645" s="170"/>
      <c r="E645" s="175"/>
      <c r="F645" s="170"/>
      <c r="G645" s="170"/>
      <c r="H645" s="170"/>
    </row>
    <row r="646" spans="1:8" ht="15" hidden="1">
      <c r="A646" s="206"/>
      <c r="B646" s="206" t="s">
        <v>675</v>
      </c>
      <c r="C646" s="170">
        <f t="shared" si="287"/>
        <v>0</v>
      </c>
      <c r="D646" s="170"/>
      <c r="E646" s="175"/>
      <c r="F646" s="170"/>
      <c r="G646" s="170"/>
      <c r="H646" s="170"/>
    </row>
    <row r="647" spans="1:8" ht="15" hidden="1">
      <c r="A647" s="206" t="s">
        <v>903</v>
      </c>
      <c r="B647" s="206" t="s">
        <v>358</v>
      </c>
      <c r="C647" s="170">
        <f t="shared" si="287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 hidden="1">
      <c r="A648" s="206"/>
      <c r="B648" s="206" t="s">
        <v>595</v>
      </c>
      <c r="C648" s="170">
        <f t="shared" si="287"/>
        <v>0</v>
      </c>
      <c r="D648" s="170"/>
      <c r="E648" s="175"/>
      <c r="F648" s="170"/>
      <c r="G648" s="170"/>
      <c r="H648" s="170"/>
    </row>
    <row r="649" spans="1:8" ht="15" hidden="1">
      <c r="A649" s="206"/>
      <c r="B649" s="206" t="s">
        <v>596</v>
      </c>
      <c r="C649" s="170">
        <f t="shared" si="287"/>
        <v>0</v>
      </c>
      <c r="D649" s="170"/>
      <c r="E649" s="175"/>
      <c r="F649" s="170"/>
      <c r="G649" s="170"/>
      <c r="H649" s="170"/>
    </row>
    <row r="650" spans="1:8" ht="15" hidden="1">
      <c r="A650" s="206"/>
      <c r="B650" s="206" t="s">
        <v>675</v>
      </c>
      <c r="C650" s="170">
        <f t="shared" si="287"/>
        <v>0</v>
      </c>
      <c r="D650" s="170"/>
      <c r="E650" s="175"/>
      <c r="F650" s="170"/>
      <c r="G650" s="170"/>
      <c r="H650" s="170"/>
    </row>
    <row r="651" spans="1:8" ht="15" hidden="1">
      <c r="A651" s="206" t="s">
        <v>904</v>
      </c>
      <c r="B651" s="206" t="s">
        <v>360</v>
      </c>
      <c r="C651" s="170">
        <f t="shared" si="287"/>
        <v>0</v>
      </c>
      <c r="D651" s="170">
        <f>SUM(D652:D654)</f>
        <v>0</v>
      </c>
      <c r="E651" s="170">
        <f>SUM(E652:E654)</f>
        <v>0</v>
      </c>
      <c r="F651" s="170">
        <f>SUM(F652:F654)</f>
        <v>0</v>
      </c>
      <c r="G651" s="170">
        <f>SUM(G652:G654)</f>
        <v>0</v>
      </c>
      <c r="H651" s="170">
        <f>SUM(H652:H654)</f>
        <v>0</v>
      </c>
    </row>
    <row r="652" spans="1:8" ht="15" hidden="1">
      <c r="A652" s="206"/>
      <c r="B652" s="206" t="s">
        <v>595</v>
      </c>
      <c r="C652" s="170">
        <f t="shared" si="287"/>
        <v>0</v>
      </c>
      <c r="D652" s="170"/>
      <c r="E652" s="175"/>
      <c r="F652" s="170"/>
      <c r="G652" s="170"/>
      <c r="H652" s="170"/>
    </row>
    <row r="653" spans="1:8" ht="15" hidden="1">
      <c r="A653" s="206"/>
      <c r="B653" s="206" t="s">
        <v>596</v>
      </c>
      <c r="C653" s="170">
        <f t="shared" si="287"/>
        <v>0</v>
      </c>
      <c r="D653" s="170"/>
      <c r="E653" s="175"/>
      <c r="F653" s="170"/>
      <c r="G653" s="170"/>
      <c r="H653" s="170"/>
    </row>
    <row r="654" spans="1:8" ht="15" hidden="1">
      <c r="A654" s="206"/>
      <c r="B654" s="206" t="s">
        <v>675</v>
      </c>
      <c r="C654" s="170">
        <f t="shared" si="287"/>
        <v>0</v>
      </c>
      <c r="D654" s="170"/>
      <c r="E654" s="175"/>
      <c r="F654" s="170"/>
      <c r="G654" s="170"/>
      <c r="H654" s="170"/>
    </row>
    <row r="655" spans="1:8" ht="15" hidden="1">
      <c r="A655" s="206" t="s">
        <v>905</v>
      </c>
      <c r="B655" s="206" t="s">
        <v>362</v>
      </c>
      <c r="C655" s="170">
        <f t="shared" si="287"/>
        <v>0</v>
      </c>
      <c r="D655" s="170">
        <f>SUM(D656:D658)</f>
        <v>0</v>
      </c>
      <c r="E655" s="170">
        <f>SUM(E656:E658)</f>
        <v>0</v>
      </c>
      <c r="F655" s="170">
        <f>SUM(F656:F658)</f>
        <v>0</v>
      </c>
      <c r="G655" s="170">
        <f>SUM(G656:G658)</f>
        <v>0</v>
      </c>
      <c r="H655" s="170">
        <f>SUM(H656:H658)</f>
        <v>0</v>
      </c>
    </row>
    <row r="656" spans="1:8" ht="15" hidden="1">
      <c r="A656" s="206"/>
      <c r="B656" s="206" t="s">
        <v>595</v>
      </c>
      <c r="C656" s="170">
        <f t="shared" si="287"/>
        <v>0</v>
      </c>
      <c r="D656" s="170"/>
      <c r="E656" s="175"/>
      <c r="F656" s="170"/>
      <c r="G656" s="170"/>
      <c r="H656" s="170"/>
    </row>
    <row r="657" spans="1:8" ht="15" hidden="1">
      <c r="A657" s="206"/>
      <c r="B657" s="206" t="s">
        <v>596</v>
      </c>
      <c r="C657" s="170">
        <f t="shared" si="287"/>
        <v>0</v>
      </c>
      <c r="D657" s="170"/>
      <c r="E657" s="175"/>
      <c r="F657" s="170"/>
      <c r="G657" s="170"/>
      <c r="H657" s="170"/>
    </row>
    <row r="658" spans="1:8" ht="15" hidden="1">
      <c r="A658" s="206"/>
      <c r="B658" s="206" t="s">
        <v>675</v>
      </c>
      <c r="C658" s="170">
        <f t="shared" si="287"/>
        <v>0</v>
      </c>
      <c r="D658" s="170"/>
      <c r="E658" s="175"/>
      <c r="F658" s="170"/>
      <c r="G658" s="170"/>
      <c r="H658" s="170"/>
    </row>
    <row r="659" spans="1:8" ht="15" hidden="1">
      <c r="A659" s="206" t="s">
        <v>906</v>
      </c>
      <c r="B659" s="206" t="s">
        <v>364</v>
      </c>
      <c r="C659" s="170">
        <f t="shared" si="287"/>
        <v>0</v>
      </c>
      <c r="D659" s="170">
        <f>SUM(D660:D662)</f>
        <v>0</v>
      </c>
      <c r="E659" s="170">
        <f>SUM(E660:E662)</f>
        <v>0</v>
      </c>
      <c r="F659" s="170">
        <f>SUM(F660:F662)</f>
        <v>0</v>
      </c>
      <c r="G659" s="170">
        <f>SUM(G660:G662)</f>
        <v>0</v>
      </c>
      <c r="H659" s="170">
        <f>SUM(H660:H662)</f>
        <v>0</v>
      </c>
    </row>
    <row r="660" spans="1:8" ht="15" hidden="1">
      <c r="A660" s="206"/>
      <c r="B660" s="206" t="s">
        <v>595</v>
      </c>
      <c r="C660" s="170">
        <f t="shared" si="287"/>
        <v>0</v>
      </c>
      <c r="D660" s="170"/>
      <c r="E660" s="175"/>
      <c r="F660" s="170"/>
      <c r="G660" s="170"/>
      <c r="H660" s="170"/>
    </row>
    <row r="661" spans="1:8" ht="15" hidden="1">
      <c r="A661" s="206"/>
      <c r="B661" s="206" t="s">
        <v>596</v>
      </c>
      <c r="C661" s="170">
        <f t="shared" si="287"/>
        <v>0</v>
      </c>
      <c r="D661" s="170"/>
      <c r="E661" s="175"/>
      <c r="F661" s="170"/>
      <c r="G661" s="170"/>
      <c r="H661" s="170"/>
    </row>
    <row r="662" spans="1:8" ht="15" hidden="1">
      <c r="A662" s="206"/>
      <c r="B662" s="206" t="s">
        <v>675</v>
      </c>
      <c r="C662" s="170">
        <f t="shared" si="287"/>
        <v>0</v>
      </c>
      <c r="D662" s="170"/>
      <c r="E662" s="175"/>
      <c r="F662" s="170"/>
      <c r="G662" s="170"/>
      <c r="H662" s="170"/>
    </row>
    <row r="663" spans="1:8" ht="15">
      <c r="A663" s="206" t="s">
        <v>907</v>
      </c>
      <c r="B663" s="206" t="s">
        <v>366</v>
      </c>
      <c r="C663" s="170">
        <f t="shared" si="287"/>
        <v>2536.2</v>
      </c>
      <c r="D663" s="170">
        <f>SUM(D664:D666)</f>
        <v>0</v>
      </c>
      <c r="E663" s="170">
        <f>SUM(E664:E666)</f>
        <v>0</v>
      </c>
      <c r="F663" s="170">
        <f>SUM(F664:F666)</f>
        <v>2536.2</v>
      </c>
      <c r="G663" s="170">
        <f>SUM(G664:G666)</f>
        <v>0</v>
      </c>
      <c r="H663" s="170">
        <f>SUM(H664:H666)</f>
        <v>0</v>
      </c>
    </row>
    <row r="664" spans="1:8" ht="15">
      <c r="A664" s="206"/>
      <c r="B664" s="206" t="s">
        <v>595</v>
      </c>
      <c r="C664" s="170">
        <f t="shared" si="287"/>
        <v>0</v>
      </c>
      <c r="D664" s="170"/>
      <c r="E664" s="175"/>
      <c r="F664" s="170"/>
      <c r="G664" s="170"/>
      <c r="H664" s="170"/>
    </row>
    <row r="665" spans="1:8" ht="15">
      <c r="A665" s="206"/>
      <c r="B665" s="206" t="s">
        <v>596</v>
      </c>
      <c r="C665" s="170">
        <f t="shared" si="287"/>
        <v>0</v>
      </c>
      <c r="D665" s="170"/>
      <c r="E665" s="175"/>
      <c r="F665" s="170"/>
      <c r="G665" s="170"/>
      <c r="H665" s="170"/>
    </row>
    <row r="666" spans="1:8" ht="15">
      <c r="A666" s="206"/>
      <c r="B666" s="206" t="s">
        <v>675</v>
      </c>
      <c r="C666" s="170">
        <f t="shared" si="287"/>
        <v>2536.2</v>
      </c>
      <c r="D666" s="170"/>
      <c r="E666" s="175"/>
      <c r="F666" s="170">
        <v>2536.2</v>
      </c>
      <c r="G666" s="170"/>
      <c r="H666" s="170"/>
    </row>
    <row r="667" spans="1:8" ht="25.5">
      <c r="A667" s="206" t="s">
        <v>908</v>
      </c>
      <c r="B667" s="44" t="s">
        <v>677</v>
      </c>
      <c r="C667" s="170">
        <f t="shared" si="287"/>
        <v>3515.7</v>
      </c>
      <c r="D667" s="170">
        <f>SUM(D668:D670)</f>
        <v>0</v>
      </c>
      <c r="E667" s="170">
        <f>SUM(E668:E670)</f>
        <v>0</v>
      </c>
      <c r="F667" s="170">
        <f>SUM(F668:F670)</f>
        <v>3515.7</v>
      </c>
      <c r="G667" s="170">
        <f>SUM(G668:G670)</f>
        <v>0</v>
      </c>
      <c r="H667" s="170">
        <f>SUM(H668:H670)</f>
        <v>0</v>
      </c>
    </row>
    <row r="668" spans="1:8" ht="15">
      <c r="A668" s="206"/>
      <c r="B668" s="206" t="s">
        <v>595</v>
      </c>
      <c r="C668" s="170">
        <f t="shared" si="287"/>
        <v>0</v>
      </c>
      <c r="D668" s="170"/>
      <c r="E668" s="175"/>
      <c r="F668" s="170"/>
      <c r="G668" s="170"/>
      <c r="H668" s="170"/>
    </row>
    <row r="669" spans="1:8" ht="15">
      <c r="A669" s="206"/>
      <c r="B669" s="206" t="s">
        <v>596</v>
      </c>
      <c r="C669" s="170">
        <f t="shared" si="287"/>
        <v>3515.7</v>
      </c>
      <c r="D669" s="170"/>
      <c r="E669" s="175"/>
      <c r="F669" s="170">
        <v>3515.7</v>
      </c>
      <c r="G669" s="170"/>
      <c r="H669" s="170"/>
    </row>
    <row r="670" spans="1:8" ht="15">
      <c r="A670" s="206"/>
      <c r="B670" s="206" t="s">
        <v>675</v>
      </c>
      <c r="C670" s="170">
        <f t="shared" si="287"/>
        <v>0</v>
      </c>
      <c r="D670" s="170"/>
      <c r="E670" s="175"/>
      <c r="F670" s="170"/>
      <c r="G670" s="170"/>
      <c r="H670" s="170"/>
    </row>
    <row r="671" spans="1:8" ht="15">
      <c r="A671" s="16"/>
      <c r="B671" s="9" t="s">
        <v>376</v>
      </c>
      <c r="C671" s="188">
        <f t="shared" si="287"/>
        <v>19903</v>
      </c>
      <c r="D671" s="188">
        <f>SUM(D672:D674)</f>
        <v>0</v>
      </c>
      <c r="E671" s="188">
        <f>SUM(E672:E674)</f>
        <v>0</v>
      </c>
      <c r="F671" s="188">
        <f aca="true" t="shared" si="288" ref="F671:H671">SUM(F672:F674)</f>
        <v>18740</v>
      </c>
      <c r="G671" s="188">
        <f t="shared" si="288"/>
        <v>1163</v>
      </c>
      <c r="H671" s="188">
        <f t="shared" si="288"/>
        <v>0</v>
      </c>
    </row>
    <row r="672" spans="1:8" ht="15">
      <c r="A672" s="206"/>
      <c r="B672" s="206" t="s">
        <v>595</v>
      </c>
      <c r="C672" s="176">
        <f t="shared" si="287"/>
        <v>4417</v>
      </c>
      <c r="D672" s="170">
        <f>D677+D721+D741+D745+D749</f>
        <v>0</v>
      </c>
      <c r="E672" s="170">
        <f aca="true" t="shared" si="289" ref="E672:H672">E677+E721+E741+E745+E749</f>
        <v>0</v>
      </c>
      <c r="F672" s="170">
        <f t="shared" si="289"/>
        <v>4054</v>
      </c>
      <c r="G672" s="170">
        <f t="shared" si="289"/>
        <v>363</v>
      </c>
      <c r="H672" s="170">
        <f t="shared" si="289"/>
        <v>0</v>
      </c>
    </row>
    <row r="673" spans="1:8" ht="15">
      <c r="A673" s="206"/>
      <c r="B673" s="206" t="s">
        <v>596</v>
      </c>
      <c r="C673" s="176">
        <f t="shared" si="287"/>
        <v>10690</v>
      </c>
      <c r="D673" s="170">
        <f>D678+D722+D742+D746+D750</f>
        <v>0</v>
      </c>
      <c r="E673" s="170">
        <f aca="true" t="shared" si="290" ref="E673:H674">E678+E722+E742+E746+E750</f>
        <v>0</v>
      </c>
      <c r="F673" s="170">
        <f t="shared" si="290"/>
        <v>10296</v>
      </c>
      <c r="G673" s="170">
        <f t="shared" si="290"/>
        <v>394</v>
      </c>
      <c r="H673" s="170">
        <f t="shared" si="290"/>
        <v>0</v>
      </c>
    </row>
    <row r="674" spans="1:8" ht="15">
      <c r="A674" s="206"/>
      <c r="B674" s="206" t="s">
        <v>675</v>
      </c>
      <c r="C674" s="176">
        <f t="shared" si="287"/>
        <v>4796</v>
      </c>
      <c r="D674" s="170">
        <f>D679+D723+D743+D747+D751</f>
        <v>0</v>
      </c>
      <c r="E674" s="170">
        <f t="shared" si="290"/>
        <v>0</v>
      </c>
      <c r="F674" s="170">
        <f t="shared" si="290"/>
        <v>4390</v>
      </c>
      <c r="G674" s="170">
        <f t="shared" si="290"/>
        <v>406</v>
      </c>
      <c r="H674" s="170">
        <f t="shared" si="290"/>
        <v>0</v>
      </c>
    </row>
    <row r="675" spans="1:8" ht="76.5">
      <c r="A675" s="10" t="s">
        <v>909</v>
      </c>
      <c r="B675" s="10" t="s">
        <v>377</v>
      </c>
      <c r="C675" s="173">
        <f t="shared" si="282"/>
        <v>19903</v>
      </c>
      <c r="D675" s="173">
        <f>D676+D720+D740+D744+D748</f>
        <v>0</v>
      </c>
      <c r="E675" s="173">
        <f aca="true" t="shared" si="291" ref="E675:H675">E676+E720+E740+E744+E748</f>
        <v>0</v>
      </c>
      <c r="F675" s="173">
        <f t="shared" si="291"/>
        <v>18740</v>
      </c>
      <c r="G675" s="173">
        <f t="shared" si="291"/>
        <v>1163</v>
      </c>
      <c r="H675" s="173">
        <f t="shared" si="291"/>
        <v>0</v>
      </c>
    </row>
    <row r="676" spans="1:8" ht="25.5">
      <c r="A676" s="11" t="s">
        <v>910</v>
      </c>
      <c r="B676" s="11" t="s">
        <v>379</v>
      </c>
      <c r="C676" s="174">
        <f>SUM(D676:H676)</f>
        <v>7649</v>
      </c>
      <c r="D676" s="174">
        <f>SUM(D677:D679)</f>
        <v>0</v>
      </c>
      <c r="E676" s="174">
        <f>SUM(E677:E679)</f>
        <v>0</v>
      </c>
      <c r="F676" s="174">
        <f>SUM(F677:F679)</f>
        <v>6583</v>
      </c>
      <c r="G676" s="174">
        <f>SUM(G677:G679)</f>
        <v>1066</v>
      </c>
      <c r="H676" s="174">
        <f>SUM(H677:H679)</f>
        <v>0</v>
      </c>
    </row>
    <row r="677" spans="1:8" ht="15">
      <c r="A677" s="206"/>
      <c r="B677" s="206" t="s">
        <v>595</v>
      </c>
      <c r="C677" s="170">
        <f t="shared" si="282"/>
        <v>2028</v>
      </c>
      <c r="D677" s="170">
        <f>D681+D685+D689+D693+D697+D701+D705+D709+D713+D717</f>
        <v>0</v>
      </c>
      <c r="E677" s="170">
        <f aca="true" t="shared" si="292" ref="E677:H677">E681+E685+E689+E693+E697+E701+E705+E709+E713+E717</f>
        <v>0</v>
      </c>
      <c r="F677" s="170">
        <f>F681+F685+F689+F693+F697+F701+F705+F709+F713+F717</f>
        <v>1697</v>
      </c>
      <c r="G677" s="170">
        <f t="shared" si="292"/>
        <v>331</v>
      </c>
      <c r="H677" s="170">
        <f t="shared" si="292"/>
        <v>0</v>
      </c>
    </row>
    <row r="678" spans="1:8" ht="15">
      <c r="A678" s="206"/>
      <c r="B678" s="206" t="s">
        <v>596</v>
      </c>
      <c r="C678" s="170">
        <f t="shared" si="282"/>
        <v>3355</v>
      </c>
      <c r="D678" s="170">
        <f aca="true" t="shared" si="293" ref="D678:H679">D682+D686+D690+D694+D698+D702+D706+D710+D714+D718</f>
        <v>0</v>
      </c>
      <c r="E678" s="170">
        <f t="shared" si="293"/>
        <v>0</v>
      </c>
      <c r="F678" s="170">
        <f t="shared" si="293"/>
        <v>2991</v>
      </c>
      <c r="G678" s="170">
        <f t="shared" si="293"/>
        <v>364</v>
      </c>
      <c r="H678" s="170">
        <f t="shared" si="293"/>
        <v>0</v>
      </c>
    </row>
    <row r="679" spans="1:8" ht="15">
      <c r="A679" s="206"/>
      <c r="B679" s="206" t="s">
        <v>675</v>
      </c>
      <c r="C679" s="170">
        <f t="shared" si="282"/>
        <v>2266</v>
      </c>
      <c r="D679" s="170">
        <f t="shared" si="293"/>
        <v>0</v>
      </c>
      <c r="E679" s="170">
        <f t="shared" si="293"/>
        <v>0</v>
      </c>
      <c r="F679" s="170">
        <f t="shared" si="293"/>
        <v>1895</v>
      </c>
      <c r="G679" s="170">
        <f t="shared" si="293"/>
        <v>371</v>
      </c>
      <c r="H679" s="170">
        <f t="shared" si="293"/>
        <v>0</v>
      </c>
    </row>
    <row r="680" spans="1:8" ht="25.5">
      <c r="A680" s="206" t="s">
        <v>913</v>
      </c>
      <c r="B680" s="45" t="s">
        <v>381</v>
      </c>
      <c r="C680" s="170">
        <f aca="true" t="shared" si="294" ref="C680">SUM(D680:H680)</f>
        <v>596</v>
      </c>
      <c r="D680" s="170">
        <f>SUM(D681:D683)</f>
        <v>0</v>
      </c>
      <c r="E680" s="170">
        <f>SUM(E681:E683)</f>
        <v>0</v>
      </c>
      <c r="F680" s="170">
        <f>SUM(F681:F683)</f>
        <v>494</v>
      </c>
      <c r="G680" s="170">
        <f>SUM(G681:G683)</f>
        <v>102</v>
      </c>
      <c r="H680" s="170">
        <f>SUM(H681:H683)</f>
        <v>0</v>
      </c>
    </row>
    <row r="681" spans="1:8" ht="15">
      <c r="A681" s="206"/>
      <c r="B681" s="206" t="s">
        <v>595</v>
      </c>
      <c r="C681" s="170">
        <f aca="true" t="shared" si="295" ref="C681:C719">SUM(D681:G681)</f>
        <v>237</v>
      </c>
      <c r="D681" s="176"/>
      <c r="E681" s="176"/>
      <c r="F681" s="182">
        <v>198</v>
      </c>
      <c r="G681" s="182">
        <v>39</v>
      </c>
      <c r="H681" s="170"/>
    </row>
    <row r="682" spans="1:8" ht="15">
      <c r="A682" s="206"/>
      <c r="B682" s="206" t="s">
        <v>596</v>
      </c>
      <c r="C682" s="170">
        <f t="shared" si="295"/>
        <v>169</v>
      </c>
      <c r="D682" s="176"/>
      <c r="E682" s="176"/>
      <c r="F682" s="182">
        <v>141</v>
      </c>
      <c r="G682" s="182">
        <v>28</v>
      </c>
      <c r="H682" s="170"/>
    </row>
    <row r="683" spans="1:8" ht="15">
      <c r="A683" s="206"/>
      <c r="B683" s="206" t="s">
        <v>675</v>
      </c>
      <c r="C683" s="170">
        <f t="shared" si="295"/>
        <v>190</v>
      </c>
      <c r="D683" s="176"/>
      <c r="E683" s="176"/>
      <c r="F683" s="182">
        <v>155</v>
      </c>
      <c r="G683" s="182">
        <v>35</v>
      </c>
      <c r="H683" s="170"/>
    </row>
    <row r="684" spans="1:8" ht="63.75">
      <c r="A684" s="206" t="s">
        <v>914</v>
      </c>
      <c r="B684" s="46" t="s">
        <v>383</v>
      </c>
      <c r="C684" s="170">
        <f aca="true" t="shared" si="296" ref="C684">SUM(D684:H684)</f>
        <v>668</v>
      </c>
      <c r="D684" s="170">
        <f>SUM(D685:D687)</f>
        <v>0</v>
      </c>
      <c r="E684" s="170">
        <f>SUM(E685:E687)</f>
        <v>0</v>
      </c>
      <c r="F684" s="170">
        <f>SUM(F685:F687)</f>
        <v>596</v>
      </c>
      <c r="G684" s="170">
        <f>SUM(G685:G687)</f>
        <v>72</v>
      </c>
      <c r="H684" s="170">
        <f>SUM(H685:H687)</f>
        <v>0</v>
      </c>
    </row>
    <row r="685" spans="1:8" ht="15">
      <c r="A685" s="206"/>
      <c r="B685" s="206" t="s">
        <v>595</v>
      </c>
      <c r="C685" s="170">
        <f t="shared" si="295"/>
        <v>250</v>
      </c>
      <c r="D685" s="176"/>
      <c r="E685" s="176"/>
      <c r="F685" s="182">
        <v>226</v>
      </c>
      <c r="G685" s="182">
        <v>24</v>
      </c>
      <c r="H685" s="170"/>
    </row>
    <row r="686" spans="1:8" ht="15">
      <c r="A686" s="206"/>
      <c r="B686" s="206" t="s">
        <v>596</v>
      </c>
      <c r="C686" s="170">
        <f t="shared" si="295"/>
        <v>144</v>
      </c>
      <c r="D686" s="176"/>
      <c r="E686" s="176"/>
      <c r="F686" s="182">
        <v>120</v>
      </c>
      <c r="G686" s="182">
        <v>24</v>
      </c>
      <c r="H686" s="170"/>
    </row>
    <row r="687" spans="1:8" ht="15">
      <c r="A687" s="206"/>
      <c r="B687" s="206" t="s">
        <v>675</v>
      </c>
      <c r="C687" s="170">
        <f t="shared" si="295"/>
        <v>274</v>
      </c>
      <c r="D687" s="176"/>
      <c r="E687" s="176"/>
      <c r="F687" s="182">
        <v>250</v>
      </c>
      <c r="G687" s="182">
        <v>24</v>
      </c>
      <c r="H687" s="170"/>
    </row>
    <row r="688" spans="1:8" ht="15">
      <c r="A688" s="206" t="s">
        <v>915</v>
      </c>
      <c r="B688" s="45" t="s">
        <v>385</v>
      </c>
      <c r="C688" s="170">
        <f aca="true" t="shared" si="297" ref="C688">SUM(D688:H688)</f>
        <v>322</v>
      </c>
      <c r="D688" s="170">
        <f>SUM(D689:D691)</f>
        <v>0</v>
      </c>
      <c r="E688" s="170">
        <f>SUM(E689:E691)</f>
        <v>0</v>
      </c>
      <c r="F688" s="170">
        <f>SUM(F689:F691)</f>
        <v>268</v>
      </c>
      <c r="G688" s="170">
        <f>SUM(G689:G691)</f>
        <v>54</v>
      </c>
      <c r="H688" s="170">
        <f>SUM(H689:H691)</f>
        <v>0</v>
      </c>
    </row>
    <row r="689" spans="1:8" ht="15">
      <c r="A689" s="206"/>
      <c r="B689" s="206" t="s">
        <v>595</v>
      </c>
      <c r="C689" s="170">
        <f t="shared" si="295"/>
        <v>106</v>
      </c>
      <c r="D689" s="176"/>
      <c r="E689" s="176"/>
      <c r="F689" s="182">
        <v>88</v>
      </c>
      <c r="G689" s="182">
        <v>18</v>
      </c>
      <c r="H689" s="170"/>
    </row>
    <row r="690" spans="1:8" ht="15">
      <c r="A690" s="206"/>
      <c r="B690" s="206" t="s">
        <v>596</v>
      </c>
      <c r="C690" s="170">
        <f t="shared" si="295"/>
        <v>108</v>
      </c>
      <c r="D690" s="176"/>
      <c r="E690" s="176"/>
      <c r="F690" s="182">
        <v>90</v>
      </c>
      <c r="G690" s="182">
        <v>18</v>
      </c>
      <c r="H690" s="170"/>
    </row>
    <row r="691" spans="1:8" ht="15">
      <c r="A691" s="206"/>
      <c r="B691" s="206" t="s">
        <v>675</v>
      </c>
      <c r="C691" s="170">
        <f t="shared" si="295"/>
        <v>108</v>
      </c>
      <c r="D691" s="176"/>
      <c r="E691" s="176"/>
      <c r="F691" s="182">
        <v>90</v>
      </c>
      <c r="G691" s="182">
        <v>18</v>
      </c>
      <c r="H691" s="170"/>
    </row>
    <row r="692" spans="1:8" ht="15">
      <c r="A692" s="206" t="s">
        <v>916</v>
      </c>
      <c r="B692" s="47" t="s">
        <v>387</v>
      </c>
      <c r="C692" s="170">
        <f aca="true" t="shared" si="298" ref="C692">SUM(D692:H692)</f>
        <v>1098</v>
      </c>
      <c r="D692" s="170">
        <f>SUM(D693:D695)</f>
        <v>0</v>
      </c>
      <c r="E692" s="170">
        <f>SUM(E693:E695)</f>
        <v>0</v>
      </c>
      <c r="F692" s="170">
        <f>SUM(F693:F695)</f>
        <v>915</v>
      </c>
      <c r="G692" s="170">
        <f>SUM(G693:G695)</f>
        <v>183</v>
      </c>
      <c r="H692" s="170">
        <f>SUM(H693:H695)</f>
        <v>0</v>
      </c>
    </row>
    <row r="693" spans="1:8" ht="15">
      <c r="A693" s="206"/>
      <c r="B693" s="206" t="s">
        <v>595</v>
      </c>
      <c r="C693" s="170">
        <f t="shared" si="295"/>
        <v>330</v>
      </c>
      <c r="D693" s="176"/>
      <c r="E693" s="176"/>
      <c r="F693" s="182">
        <v>275</v>
      </c>
      <c r="G693" s="182">
        <v>55</v>
      </c>
      <c r="H693" s="170"/>
    </row>
    <row r="694" spans="1:8" ht="15">
      <c r="A694" s="206"/>
      <c r="B694" s="206" t="s">
        <v>596</v>
      </c>
      <c r="C694" s="170">
        <f t="shared" si="295"/>
        <v>384</v>
      </c>
      <c r="D694" s="176"/>
      <c r="E694" s="176"/>
      <c r="F694" s="182">
        <v>320</v>
      </c>
      <c r="G694" s="182">
        <v>64</v>
      </c>
      <c r="H694" s="170"/>
    </row>
    <row r="695" spans="1:8" ht="15">
      <c r="A695" s="206"/>
      <c r="B695" s="206" t="s">
        <v>675</v>
      </c>
      <c r="C695" s="170">
        <f t="shared" si="295"/>
        <v>384</v>
      </c>
      <c r="D695" s="176"/>
      <c r="E695" s="176"/>
      <c r="F695" s="182">
        <v>320</v>
      </c>
      <c r="G695" s="182">
        <v>64</v>
      </c>
      <c r="H695" s="170"/>
    </row>
    <row r="696" spans="1:8" ht="38.25">
      <c r="A696" s="206" t="s">
        <v>917</v>
      </c>
      <c r="B696" s="48" t="s">
        <v>389</v>
      </c>
      <c r="C696" s="170">
        <f aca="true" t="shared" si="299" ref="C696">SUM(D696:H696)</f>
        <v>0</v>
      </c>
      <c r="D696" s="170">
        <f>SUM(D697:D699)</f>
        <v>0</v>
      </c>
      <c r="E696" s="170">
        <f>SUM(E697:E699)</f>
        <v>0</v>
      </c>
      <c r="F696" s="170">
        <f>SUM(F697:F699)</f>
        <v>0</v>
      </c>
      <c r="G696" s="170">
        <f>SUM(G697:G699)</f>
        <v>0</v>
      </c>
      <c r="H696" s="170">
        <f>SUM(H697:H699)</f>
        <v>0</v>
      </c>
    </row>
    <row r="697" spans="1:8" ht="15">
      <c r="A697" s="206"/>
      <c r="B697" s="206" t="s">
        <v>595</v>
      </c>
      <c r="C697" s="170">
        <f t="shared" si="295"/>
        <v>0</v>
      </c>
      <c r="D697" s="176"/>
      <c r="E697" s="176"/>
      <c r="F697" s="182"/>
      <c r="G697" s="182"/>
      <c r="H697" s="170"/>
    </row>
    <row r="698" spans="1:8" ht="15">
      <c r="A698" s="206"/>
      <c r="B698" s="206" t="s">
        <v>596</v>
      </c>
      <c r="C698" s="170">
        <f t="shared" si="295"/>
        <v>0</v>
      </c>
      <c r="D698" s="176"/>
      <c r="E698" s="176"/>
      <c r="F698" s="182"/>
      <c r="G698" s="182"/>
      <c r="H698" s="170"/>
    </row>
    <row r="699" spans="1:8" ht="15">
      <c r="A699" s="206"/>
      <c r="B699" s="206" t="s">
        <v>675</v>
      </c>
      <c r="C699" s="170">
        <f t="shared" si="295"/>
        <v>0</v>
      </c>
      <c r="D699" s="176"/>
      <c r="E699" s="176"/>
      <c r="F699" s="182"/>
      <c r="G699" s="182"/>
      <c r="H699" s="170"/>
    </row>
    <row r="700" spans="1:8" ht="25.5">
      <c r="A700" s="206" t="s">
        <v>918</v>
      </c>
      <c r="B700" s="49" t="s">
        <v>391</v>
      </c>
      <c r="C700" s="170">
        <f aca="true" t="shared" si="300" ref="C700">SUM(D700:H700)</f>
        <v>180</v>
      </c>
      <c r="D700" s="170">
        <f>SUM(D701:D703)</f>
        <v>0</v>
      </c>
      <c r="E700" s="170">
        <f>SUM(E701:E703)</f>
        <v>0</v>
      </c>
      <c r="F700" s="170">
        <f>SUM(F701:F703)</f>
        <v>90</v>
      </c>
      <c r="G700" s="170">
        <f>SUM(G701:G703)</f>
        <v>90</v>
      </c>
      <c r="H700" s="170">
        <f>SUM(H701:H703)</f>
        <v>0</v>
      </c>
    </row>
    <row r="701" spans="1:8" ht="15">
      <c r="A701" s="206"/>
      <c r="B701" s="206" t="s">
        <v>595</v>
      </c>
      <c r="C701" s="170">
        <f t="shared" si="295"/>
        <v>60</v>
      </c>
      <c r="D701" s="176"/>
      <c r="E701" s="176"/>
      <c r="F701" s="182">
        <v>30</v>
      </c>
      <c r="G701" s="182">
        <v>30</v>
      </c>
      <c r="H701" s="170"/>
    </row>
    <row r="702" spans="1:8" ht="15">
      <c r="A702" s="206"/>
      <c r="B702" s="206" t="s">
        <v>596</v>
      </c>
      <c r="C702" s="170">
        <f t="shared" si="295"/>
        <v>60</v>
      </c>
      <c r="D702" s="176"/>
      <c r="E702" s="176"/>
      <c r="F702" s="182">
        <v>30</v>
      </c>
      <c r="G702" s="182">
        <v>30</v>
      </c>
      <c r="H702" s="170"/>
    </row>
    <row r="703" spans="1:8" ht="15">
      <c r="A703" s="206"/>
      <c r="B703" s="206" t="s">
        <v>675</v>
      </c>
      <c r="C703" s="170">
        <f t="shared" si="295"/>
        <v>60</v>
      </c>
      <c r="D703" s="176"/>
      <c r="E703" s="176"/>
      <c r="F703" s="182">
        <v>30</v>
      </c>
      <c r="G703" s="182">
        <v>30</v>
      </c>
      <c r="H703" s="170"/>
    </row>
    <row r="704" spans="1:8" ht="15">
      <c r="A704" s="206" t="s">
        <v>919</v>
      </c>
      <c r="B704" s="50" t="s">
        <v>592</v>
      </c>
      <c r="C704" s="170">
        <f aca="true" t="shared" si="301" ref="C704">SUM(D704:H704)</f>
        <v>1000</v>
      </c>
      <c r="D704" s="170">
        <f>SUM(D705:D707)</f>
        <v>0</v>
      </c>
      <c r="E704" s="170">
        <f>SUM(E705:E707)</f>
        <v>0</v>
      </c>
      <c r="F704" s="170">
        <f>SUM(F705:F707)</f>
        <v>1000</v>
      </c>
      <c r="G704" s="170">
        <f>SUM(G705:G707)</f>
        <v>0</v>
      </c>
      <c r="H704" s="170">
        <f>SUM(H705:H707)</f>
        <v>0</v>
      </c>
    </row>
    <row r="705" spans="1:8" ht="15">
      <c r="A705" s="206"/>
      <c r="B705" s="206" t="s">
        <v>595</v>
      </c>
      <c r="C705" s="170">
        <f t="shared" si="295"/>
        <v>200</v>
      </c>
      <c r="D705" s="176"/>
      <c r="E705" s="176"/>
      <c r="F705" s="182">
        <v>200</v>
      </c>
      <c r="G705" s="182"/>
      <c r="H705" s="170"/>
    </row>
    <row r="706" spans="1:8" ht="15">
      <c r="A706" s="206"/>
      <c r="B706" s="206" t="s">
        <v>596</v>
      </c>
      <c r="C706" s="170">
        <f t="shared" si="295"/>
        <v>400</v>
      </c>
      <c r="D706" s="176"/>
      <c r="E706" s="176"/>
      <c r="F706" s="182">
        <f>250+150</f>
        <v>400</v>
      </c>
      <c r="G706" s="182"/>
      <c r="H706" s="170"/>
    </row>
    <row r="707" spans="1:8" ht="15">
      <c r="A707" s="206"/>
      <c r="B707" s="206" t="s">
        <v>675</v>
      </c>
      <c r="C707" s="170">
        <f t="shared" si="295"/>
        <v>400</v>
      </c>
      <c r="D707" s="176"/>
      <c r="E707" s="176"/>
      <c r="F707" s="182">
        <f>250+150</f>
        <v>400</v>
      </c>
      <c r="G707" s="182"/>
      <c r="H707" s="170"/>
    </row>
    <row r="708" spans="1:8" ht="25.5">
      <c r="A708" s="206" t="s">
        <v>920</v>
      </c>
      <c r="B708" s="47" t="s">
        <v>394</v>
      </c>
      <c r="C708" s="170">
        <f aca="true" t="shared" si="302" ref="C708">SUM(D708:H708)</f>
        <v>1250</v>
      </c>
      <c r="D708" s="170">
        <f>SUM(D709:D711)</f>
        <v>0</v>
      </c>
      <c r="E708" s="170">
        <f>SUM(E709:E711)</f>
        <v>0</v>
      </c>
      <c r="F708" s="170">
        <f>SUM(F709:F711)</f>
        <v>1250</v>
      </c>
      <c r="G708" s="170">
        <f>SUM(G709:G711)</f>
        <v>0</v>
      </c>
      <c r="H708" s="170">
        <f>SUM(H709:H711)</f>
        <v>0</v>
      </c>
    </row>
    <row r="709" spans="1:8" ht="15">
      <c r="A709" s="206"/>
      <c r="B709" s="206" t="s">
        <v>595</v>
      </c>
      <c r="C709" s="170">
        <f t="shared" si="295"/>
        <v>0</v>
      </c>
      <c r="D709" s="176"/>
      <c r="E709" s="176"/>
      <c r="F709" s="182"/>
      <c r="G709" s="182"/>
      <c r="H709" s="170"/>
    </row>
    <row r="710" spans="1:8" ht="15">
      <c r="A710" s="206"/>
      <c r="B710" s="206" t="s">
        <v>596</v>
      </c>
      <c r="C710" s="170">
        <f t="shared" si="295"/>
        <v>1250</v>
      </c>
      <c r="D710" s="176"/>
      <c r="E710" s="176"/>
      <c r="F710" s="182">
        <v>1250</v>
      </c>
      <c r="G710" s="182"/>
      <c r="H710" s="170"/>
    </row>
    <row r="711" spans="1:8" ht="15">
      <c r="A711" s="206"/>
      <c r="B711" s="206" t="s">
        <v>675</v>
      </c>
      <c r="C711" s="170">
        <f t="shared" si="295"/>
        <v>0</v>
      </c>
      <c r="D711" s="176"/>
      <c r="E711" s="176"/>
      <c r="F711" s="182"/>
      <c r="G711" s="182"/>
      <c r="H711" s="170"/>
    </row>
    <row r="712" spans="1:8" ht="25.5">
      <c r="A712" s="206" t="s">
        <v>921</v>
      </c>
      <c r="B712" s="49" t="s">
        <v>396</v>
      </c>
      <c r="C712" s="170">
        <f aca="true" t="shared" si="303" ref="C712">SUM(D712:H712)</f>
        <v>395</v>
      </c>
      <c r="D712" s="170">
        <f>SUM(D713:D715)</f>
        <v>0</v>
      </c>
      <c r="E712" s="170">
        <f>SUM(E713:E715)</f>
        <v>0</v>
      </c>
      <c r="F712" s="170">
        <f>SUM(F713:F715)</f>
        <v>120</v>
      </c>
      <c r="G712" s="170">
        <f>SUM(G713:G715)</f>
        <v>275</v>
      </c>
      <c r="H712" s="170">
        <f>SUM(H713:H715)</f>
        <v>0</v>
      </c>
    </row>
    <row r="713" spans="1:8" ht="15">
      <c r="A713" s="206"/>
      <c r="B713" s="206" t="s">
        <v>595</v>
      </c>
      <c r="C713" s="170">
        <f t="shared" si="295"/>
        <v>105</v>
      </c>
      <c r="D713" s="176"/>
      <c r="E713" s="176"/>
      <c r="F713" s="182">
        <v>30</v>
      </c>
      <c r="G713" s="182">
        <v>75</v>
      </c>
      <c r="H713" s="170"/>
    </row>
    <row r="714" spans="1:8" ht="15">
      <c r="A714" s="206"/>
      <c r="B714" s="206" t="s">
        <v>596</v>
      </c>
      <c r="C714" s="170">
        <f t="shared" si="295"/>
        <v>140</v>
      </c>
      <c r="D714" s="176"/>
      <c r="E714" s="176"/>
      <c r="F714" s="182">
        <v>40</v>
      </c>
      <c r="G714" s="182">
        <v>100</v>
      </c>
      <c r="H714" s="170"/>
    </row>
    <row r="715" spans="1:8" ht="15">
      <c r="A715" s="206"/>
      <c r="B715" s="206" t="s">
        <v>675</v>
      </c>
      <c r="C715" s="170">
        <f t="shared" si="295"/>
        <v>150</v>
      </c>
      <c r="D715" s="176"/>
      <c r="E715" s="176"/>
      <c r="F715" s="182">
        <v>50</v>
      </c>
      <c r="G715" s="182">
        <v>100</v>
      </c>
      <c r="H715" s="170"/>
    </row>
    <row r="716" spans="1:8" ht="25.5">
      <c r="A716" s="206" t="s">
        <v>913</v>
      </c>
      <c r="B716" s="49" t="s">
        <v>398</v>
      </c>
      <c r="C716" s="170">
        <f aca="true" t="shared" si="304" ref="C716">SUM(D716:H716)</f>
        <v>2140</v>
      </c>
      <c r="D716" s="170">
        <f>SUM(D717:D719)</f>
        <v>0</v>
      </c>
      <c r="E716" s="170">
        <f>SUM(E717:E719)</f>
        <v>0</v>
      </c>
      <c r="F716" s="170">
        <f>SUM(F717:F719)</f>
        <v>1850</v>
      </c>
      <c r="G716" s="170">
        <f>SUM(G717:G719)</f>
        <v>290</v>
      </c>
      <c r="H716" s="170">
        <f>SUM(H717:H719)</f>
        <v>0</v>
      </c>
    </row>
    <row r="717" spans="1:8" ht="15">
      <c r="A717" s="206"/>
      <c r="B717" s="206" t="s">
        <v>595</v>
      </c>
      <c r="C717" s="170">
        <f t="shared" si="295"/>
        <v>740</v>
      </c>
      <c r="D717" s="176"/>
      <c r="E717" s="176"/>
      <c r="F717" s="182">
        <f>500+150</f>
        <v>650</v>
      </c>
      <c r="G717" s="182">
        <v>90</v>
      </c>
      <c r="H717" s="170"/>
    </row>
    <row r="718" spans="1:8" ht="15">
      <c r="A718" s="206"/>
      <c r="B718" s="206" t="s">
        <v>596</v>
      </c>
      <c r="C718" s="170">
        <f t="shared" si="295"/>
        <v>700</v>
      </c>
      <c r="D718" s="176"/>
      <c r="E718" s="176"/>
      <c r="F718" s="182">
        <v>600</v>
      </c>
      <c r="G718" s="182">
        <v>100</v>
      </c>
      <c r="H718" s="170"/>
    </row>
    <row r="719" spans="1:8" ht="15">
      <c r="A719" s="206"/>
      <c r="B719" s="206" t="s">
        <v>675</v>
      </c>
      <c r="C719" s="170">
        <f t="shared" si="295"/>
        <v>700</v>
      </c>
      <c r="D719" s="176"/>
      <c r="E719" s="176"/>
      <c r="F719" s="182">
        <v>600</v>
      </c>
      <c r="G719" s="182">
        <v>100</v>
      </c>
      <c r="H719" s="170"/>
    </row>
    <row r="720" spans="1:8" ht="38.25">
      <c r="A720" s="11" t="s">
        <v>922</v>
      </c>
      <c r="B720" s="11" t="s">
        <v>400</v>
      </c>
      <c r="C720" s="174">
        <f>SUM(D720:H720)</f>
        <v>6954</v>
      </c>
      <c r="D720" s="174">
        <f>SUM(D721:D723)</f>
        <v>0</v>
      </c>
      <c r="E720" s="174">
        <f>SUM(E721:E723)</f>
        <v>0</v>
      </c>
      <c r="F720" s="174">
        <f>SUM(F721:F723)</f>
        <v>6857</v>
      </c>
      <c r="G720" s="174">
        <f>SUM(G721:G723)</f>
        <v>97</v>
      </c>
      <c r="H720" s="174">
        <f>SUM(H721:H723)</f>
        <v>0</v>
      </c>
    </row>
    <row r="721" spans="1:8" ht="15">
      <c r="A721" s="206"/>
      <c r="B721" s="206" t="s">
        <v>595</v>
      </c>
      <c r="C721" s="170">
        <f>SUM(D721:H721)</f>
        <v>2299</v>
      </c>
      <c r="D721" s="170">
        <f>D725+D729+D733</f>
        <v>0</v>
      </c>
      <c r="E721" s="170">
        <f aca="true" t="shared" si="305" ref="E721:H721">E725+E729+E733</f>
        <v>0</v>
      </c>
      <c r="F721" s="170">
        <f t="shared" si="305"/>
        <v>2267</v>
      </c>
      <c r="G721" s="170">
        <f t="shared" si="305"/>
        <v>32</v>
      </c>
      <c r="H721" s="170">
        <f t="shared" si="305"/>
        <v>0</v>
      </c>
    </row>
    <row r="722" spans="1:8" ht="15">
      <c r="A722" s="206"/>
      <c r="B722" s="206" t="s">
        <v>596</v>
      </c>
      <c r="C722" s="170">
        <f>SUM(D722:H722)</f>
        <v>2235</v>
      </c>
      <c r="D722" s="170">
        <f aca="true" t="shared" si="306" ref="D722:H723">D726+D730+D734</f>
        <v>0</v>
      </c>
      <c r="E722" s="170">
        <f t="shared" si="306"/>
        <v>0</v>
      </c>
      <c r="F722" s="170">
        <f t="shared" si="306"/>
        <v>2205</v>
      </c>
      <c r="G722" s="170">
        <f t="shared" si="306"/>
        <v>30</v>
      </c>
      <c r="H722" s="170">
        <f t="shared" si="306"/>
        <v>0</v>
      </c>
    </row>
    <row r="723" spans="1:8" ht="15">
      <c r="A723" s="206"/>
      <c r="B723" s="206" t="s">
        <v>675</v>
      </c>
      <c r="C723" s="170">
        <f>SUM(D723:H723)</f>
        <v>2420</v>
      </c>
      <c r="D723" s="170">
        <f t="shared" si="306"/>
        <v>0</v>
      </c>
      <c r="E723" s="170">
        <f t="shared" si="306"/>
        <v>0</v>
      </c>
      <c r="F723" s="170">
        <f t="shared" si="306"/>
        <v>2385</v>
      </c>
      <c r="G723" s="170">
        <f t="shared" si="306"/>
        <v>35</v>
      </c>
      <c r="H723" s="170">
        <f t="shared" si="306"/>
        <v>0</v>
      </c>
    </row>
    <row r="724" spans="1:8" ht="15">
      <c r="A724" s="206" t="s">
        <v>923</v>
      </c>
      <c r="B724" s="36" t="s">
        <v>402</v>
      </c>
      <c r="C724" s="170">
        <f aca="true" t="shared" si="307" ref="C724">SUM(D724:H724)</f>
        <v>556</v>
      </c>
      <c r="D724" s="170">
        <f>SUM(D725:D727)</f>
        <v>0</v>
      </c>
      <c r="E724" s="170">
        <f>SUM(E725:E727)</f>
        <v>0</v>
      </c>
      <c r="F724" s="170">
        <f>SUM(F725:F727)</f>
        <v>459</v>
      </c>
      <c r="G724" s="170">
        <f>SUM(G725:G727)</f>
        <v>97</v>
      </c>
      <c r="H724" s="170">
        <f>SUM(H725:H727)</f>
        <v>0</v>
      </c>
    </row>
    <row r="725" spans="1:8" ht="15">
      <c r="A725" s="206"/>
      <c r="B725" s="206" t="s">
        <v>595</v>
      </c>
      <c r="C725" s="170">
        <f aca="true" t="shared" si="308" ref="C725:C747">SUM(D725:G725)</f>
        <v>189</v>
      </c>
      <c r="D725" s="176"/>
      <c r="E725" s="176"/>
      <c r="F725" s="182">
        <v>157</v>
      </c>
      <c r="G725" s="182">
        <v>32</v>
      </c>
      <c r="H725" s="170"/>
    </row>
    <row r="726" spans="1:8" ht="15">
      <c r="A726" s="206"/>
      <c r="B726" s="206" t="s">
        <v>596</v>
      </c>
      <c r="C726" s="170">
        <f t="shared" si="308"/>
        <v>177</v>
      </c>
      <c r="D726" s="176"/>
      <c r="E726" s="176"/>
      <c r="F726" s="182">
        <v>147</v>
      </c>
      <c r="G726" s="182">
        <v>30</v>
      </c>
      <c r="H726" s="170"/>
    </row>
    <row r="727" spans="1:8" ht="15">
      <c r="A727" s="206"/>
      <c r="B727" s="206" t="s">
        <v>675</v>
      </c>
      <c r="C727" s="170">
        <f t="shared" si="308"/>
        <v>190</v>
      </c>
      <c r="D727" s="176"/>
      <c r="E727" s="176"/>
      <c r="F727" s="182">
        <v>155</v>
      </c>
      <c r="G727" s="182">
        <v>35</v>
      </c>
      <c r="H727" s="170"/>
    </row>
    <row r="728" spans="1:8" ht="15">
      <c r="A728" s="206" t="s">
        <v>878</v>
      </c>
      <c r="B728" s="36" t="s">
        <v>404</v>
      </c>
      <c r="C728" s="170">
        <f aca="true" t="shared" si="309" ref="C728">SUM(D728:H728)</f>
        <v>5518</v>
      </c>
      <c r="D728" s="170">
        <f>SUM(D729:D731)</f>
        <v>0</v>
      </c>
      <c r="E728" s="170">
        <f>SUM(E729:E731)</f>
        <v>0</v>
      </c>
      <c r="F728" s="170">
        <f>SUM(F729:F731)</f>
        <v>5518</v>
      </c>
      <c r="G728" s="170">
        <f>SUM(G729:G731)</f>
        <v>0</v>
      </c>
      <c r="H728" s="170">
        <f>SUM(H729:H731)</f>
        <v>0</v>
      </c>
    </row>
    <row r="729" spans="1:8" ht="15">
      <c r="A729" s="206"/>
      <c r="B729" s="206" t="s">
        <v>595</v>
      </c>
      <c r="C729" s="170">
        <f t="shared" si="308"/>
        <v>1860</v>
      </c>
      <c r="D729" s="176"/>
      <c r="E729" s="176"/>
      <c r="F729" s="182">
        <v>1860</v>
      </c>
      <c r="G729" s="182"/>
      <c r="H729" s="170"/>
    </row>
    <row r="730" spans="1:8" ht="15">
      <c r="A730" s="206"/>
      <c r="B730" s="206" t="s">
        <v>596</v>
      </c>
      <c r="C730" s="170">
        <f t="shared" si="308"/>
        <v>1758</v>
      </c>
      <c r="D730" s="176"/>
      <c r="E730" s="176"/>
      <c r="F730" s="176">
        <v>1758</v>
      </c>
      <c r="G730" s="182"/>
      <c r="H730" s="170"/>
    </row>
    <row r="731" spans="1:8" ht="15">
      <c r="A731" s="206"/>
      <c r="B731" s="206" t="s">
        <v>675</v>
      </c>
      <c r="C731" s="170">
        <f t="shared" si="308"/>
        <v>1900</v>
      </c>
      <c r="D731" s="176"/>
      <c r="E731" s="176"/>
      <c r="F731" s="176">
        <v>1900</v>
      </c>
      <c r="G731" s="182"/>
      <c r="H731" s="170"/>
    </row>
    <row r="732" spans="1:8" ht="15">
      <c r="A732" s="206" t="s">
        <v>877</v>
      </c>
      <c r="B732" s="36" t="s">
        <v>406</v>
      </c>
      <c r="C732" s="170">
        <f aca="true" t="shared" si="310" ref="C732">SUM(D732:H732)</f>
        <v>880</v>
      </c>
      <c r="D732" s="170">
        <f>SUM(D733:D735)</f>
        <v>0</v>
      </c>
      <c r="E732" s="170">
        <f>SUM(E733:E735)</f>
        <v>0</v>
      </c>
      <c r="F732" s="170">
        <f>SUM(F733:F735)</f>
        <v>880</v>
      </c>
      <c r="G732" s="170">
        <f>SUM(G733:G735)</f>
        <v>0</v>
      </c>
      <c r="H732" s="170">
        <f>SUM(H733:H735)</f>
        <v>0</v>
      </c>
    </row>
    <row r="733" spans="1:8" ht="15">
      <c r="A733" s="206"/>
      <c r="B733" s="206" t="s">
        <v>595</v>
      </c>
      <c r="C733" s="170">
        <f t="shared" si="308"/>
        <v>250</v>
      </c>
      <c r="D733" s="176"/>
      <c r="E733" s="176"/>
      <c r="F733" s="182">
        <v>250</v>
      </c>
      <c r="G733" s="182"/>
      <c r="H733" s="170"/>
    </row>
    <row r="734" spans="1:8" ht="15">
      <c r="A734" s="206"/>
      <c r="B734" s="206" t="s">
        <v>596</v>
      </c>
      <c r="C734" s="170">
        <f t="shared" si="308"/>
        <v>300</v>
      </c>
      <c r="D734" s="176"/>
      <c r="E734" s="176"/>
      <c r="F734" s="182">
        <v>300</v>
      </c>
      <c r="G734" s="182"/>
      <c r="H734" s="170"/>
    </row>
    <row r="735" spans="1:8" ht="15">
      <c r="A735" s="206"/>
      <c r="B735" s="206" t="s">
        <v>675</v>
      </c>
      <c r="C735" s="170">
        <f t="shared" si="308"/>
        <v>330</v>
      </c>
      <c r="D735" s="176"/>
      <c r="E735" s="176"/>
      <c r="F735" s="182">
        <v>330</v>
      </c>
      <c r="G735" s="182"/>
      <c r="H735" s="170"/>
    </row>
    <row r="736" spans="1:8" ht="15">
      <c r="A736" s="215" t="s">
        <v>970</v>
      </c>
      <c r="B736" s="36" t="s">
        <v>971</v>
      </c>
      <c r="C736" s="170">
        <f aca="true" t="shared" si="311" ref="C736">SUM(D736:H736)</f>
        <v>531.2</v>
      </c>
      <c r="D736" s="170">
        <f>SUM(D737:D739)</f>
        <v>0</v>
      </c>
      <c r="E736" s="170">
        <f>SUM(E737:E739)</f>
        <v>0</v>
      </c>
      <c r="F736" s="170">
        <f>SUM(F737:F739)</f>
        <v>531.2</v>
      </c>
      <c r="G736" s="170">
        <f>SUM(G737:G739)</f>
        <v>0</v>
      </c>
      <c r="H736" s="170">
        <f>SUM(H737:H739)</f>
        <v>0</v>
      </c>
    </row>
    <row r="737" spans="1:8" ht="15">
      <c r="A737" s="215"/>
      <c r="B737" s="215" t="s">
        <v>595</v>
      </c>
      <c r="C737" s="170">
        <f aca="true" t="shared" si="312" ref="C737:C739">SUM(D737:G737)</f>
        <v>151.2</v>
      </c>
      <c r="D737" s="176"/>
      <c r="E737" s="176"/>
      <c r="F737" s="182">
        <v>151.2</v>
      </c>
      <c r="G737" s="182"/>
      <c r="H737" s="170"/>
    </row>
    <row r="738" spans="1:8" ht="15">
      <c r="A738" s="215"/>
      <c r="B738" s="215" t="s">
        <v>596</v>
      </c>
      <c r="C738" s="170">
        <f t="shared" si="312"/>
        <v>180</v>
      </c>
      <c r="D738" s="176"/>
      <c r="E738" s="176"/>
      <c r="F738" s="182">
        <v>180</v>
      </c>
      <c r="G738" s="182"/>
      <c r="H738" s="170"/>
    </row>
    <row r="739" spans="1:8" ht="15">
      <c r="A739" s="215"/>
      <c r="B739" s="215" t="s">
        <v>675</v>
      </c>
      <c r="C739" s="170">
        <f t="shared" si="312"/>
        <v>200</v>
      </c>
      <c r="D739" s="176"/>
      <c r="E739" s="176"/>
      <c r="F739" s="182">
        <v>200</v>
      </c>
      <c r="G739" s="182"/>
      <c r="H739" s="170"/>
    </row>
    <row r="740" spans="1:8" ht="25.5">
      <c r="A740" s="11" t="s">
        <v>924</v>
      </c>
      <c r="B740" s="11" t="s">
        <v>408</v>
      </c>
      <c r="C740" s="174">
        <f>SUM(D740:H740)</f>
        <v>5000</v>
      </c>
      <c r="D740" s="174">
        <f>SUM(D741:D743)</f>
        <v>0</v>
      </c>
      <c r="E740" s="174">
        <f>SUM(E741:E743)</f>
        <v>0</v>
      </c>
      <c r="F740" s="174">
        <f>SUM(F741:F743)</f>
        <v>5000</v>
      </c>
      <c r="G740" s="174">
        <f>SUM(G741:G743)</f>
        <v>0</v>
      </c>
      <c r="H740" s="174">
        <f>SUM(H741:H743)</f>
        <v>0</v>
      </c>
    </row>
    <row r="741" spans="1:8" ht="15">
      <c r="A741" s="206"/>
      <c r="B741" s="206" t="s">
        <v>595</v>
      </c>
      <c r="C741" s="170">
        <f t="shared" si="308"/>
        <v>0</v>
      </c>
      <c r="D741" s="176"/>
      <c r="E741" s="176"/>
      <c r="F741" s="182"/>
      <c r="G741" s="182"/>
      <c r="H741" s="170"/>
    </row>
    <row r="742" spans="1:8" ht="15">
      <c r="A742" s="206"/>
      <c r="B742" s="206" t="s">
        <v>596</v>
      </c>
      <c r="C742" s="170">
        <f t="shared" si="308"/>
        <v>5000</v>
      </c>
      <c r="D742" s="176"/>
      <c r="E742" s="176"/>
      <c r="F742" s="182">
        <v>5000</v>
      </c>
      <c r="G742" s="182"/>
      <c r="H742" s="170"/>
    </row>
    <row r="743" spans="1:8" ht="15">
      <c r="A743" s="206"/>
      <c r="B743" s="206" t="s">
        <v>675</v>
      </c>
      <c r="C743" s="170">
        <f t="shared" si="308"/>
        <v>0</v>
      </c>
      <c r="D743" s="176"/>
      <c r="E743" s="176"/>
      <c r="F743" s="182"/>
      <c r="G743" s="182"/>
      <c r="H743" s="170"/>
    </row>
    <row r="744" spans="1:8" ht="15">
      <c r="A744" s="11" t="s">
        <v>925</v>
      </c>
      <c r="B744" s="51" t="s">
        <v>410</v>
      </c>
      <c r="C744" s="174">
        <f>SUM(D744:H744)</f>
        <v>300</v>
      </c>
      <c r="D744" s="174">
        <f>SUM(D745:D747)</f>
        <v>0</v>
      </c>
      <c r="E744" s="174">
        <f>SUM(E745:E747)</f>
        <v>0</v>
      </c>
      <c r="F744" s="174">
        <f>SUM(F745:F747)</f>
        <v>300</v>
      </c>
      <c r="G744" s="174">
        <f>SUM(G745:G747)</f>
        <v>0</v>
      </c>
      <c r="H744" s="174">
        <f>SUM(H745:H747)</f>
        <v>0</v>
      </c>
    </row>
    <row r="745" spans="1:8" ht="15">
      <c r="A745" s="206"/>
      <c r="B745" s="206" t="s">
        <v>595</v>
      </c>
      <c r="C745" s="170">
        <f t="shared" si="308"/>
        <v>90</v>
      </c>
      <c r="D745" s="176"/>
      <c r="E745" s="176"/>
      <c r="F745" s="182">
        <v>90</v>
      </c>
      <c r="G745" s="182"/>
      <c r="H745" s="170"/>
    </row>
    <row r="746" spans="1:8" ht="15">
      <c r="A746" s="206"/>
      <c r="B746" s="206" t="s">
        <v>596</v>
      </c>
      <c r="C746" s="170">
        <f t="shared" si="308"/>
        <v>100</v>
      </c>
      <c r="D746" s="176"/>
      <c r="E746" s="176"/>
      <c r="F746" s="182">
        <v>100</v>
      </c>
      <c r="G746" s="182"/>
      <c r="H746" s="170"/>
    </row>
    <row r="747" spans="1:8" ht="15">
      <c r="A747" s="206"/>
      <c r="B747" s="206" t="s">
        <v>675</v>
      </c>
      <c r="C747" s="170">
        <f t="shared" si="308"/>
        <v>110</v>
      </c>
      <c r="D747" s="176"/>
      <c r="E747" s="176"/>
      <c r="F747" s="182">
        <v>110</v>
      </c>
      <c r="G747" s="182"/>
      <c r="H747" s="170"/>
    </row>
    <row r="748" spans="1:8" ht="25.5" hidden="1">
      <c r="A748" s="11" t="s">
        <v>926</v>
      </c>
      <c r="B748" s="11" t="s">
        <v>412</v>
      </c>
      <c r="C748" s="174">
        <f>SUM(D748:H748)</f>
        <v>0</v>
      </c>
      <c r="D748" s="174">
        <f>SUM(D749:D751)</f>
        <v>0</v>
      </c>
      <c r="E748" s="174">
        <f>SUM(E749:E751)</f>
        <v>0</v>
      </c>
      <c r="F748" s="174">
        <f>SUM(F749:F751)</f>
        <v>0</v>
      </c>
      <c r="G748" s="174">
        <f>SUM(G749:G751)</f>
        <v>0</v>
      </c>
      <c r="H748" s="174">
        <f>SUM(H749:H751)</f>
        <v>0</v>
      </c>
    </row>
    <row r="749" spans="1:8" ht="15" hidden="1">
      <c r="A749" s="206"/>
      <c r="B749" s="206" t="s">
        <v>595</v>
      </c>
      <c r="C749" s="170">
        <f>SUM(D749:H749)</f>
        <v>0</v>
      </c>
      <c r="D749" s="170"/>
      <c r="E749" s="175"/>
      <c r="F749" s="175"/>
      <c r="G749" s="175"/>
      <c r="H749" s="170"/>
    </row>
    <row r="750" spans="1:8" ht="15" hidden="1">
      <c r="A750" s="206"/>
      <c r="B750" s="206" t="s">
        <v>596</v>
      </c>
      <c r="C750" s="170">
        <f>SUM(D750:H750)</f>
        <v>0</v>
      </c>
      <c r="D750" s="170"/>
      <c r="E750" s="175"/>
      <c r="F750" s="175"/>
      <c r="G750" s="175"/>
      <c r="H750" s="170"/>
    </row>
    <row r="751" spans="1:8" ht="15" hidden="1">
      <c r="A751" s="206"/>
      <c r="B751" s="206" t="s">
        <v>675</v>
      </c>
      <c r="C751" s="170">
        <f>SUM(D751:H751)</f>
        <v>0</v>
      </c>
      <c r="D751" s="170"/>
      <c r="E751" s="175"/>
      <c r="F751" s="175"/>
      <c r="G751" s="175"/>
      <c r="H751" s="170"/>
    </row>
    <row r="752" spans="1:8" ht="15">
      <c r="A752" s="16"/>
      <c r="B752" s="9" t="s">
        <v>413</v>
      </c>
      <c r="C752" s="188">
        <f aca="true" t="shared" si="313" ref="C752:C755">SUM(D752:H752)</f>
        <v>431518.45499999996</v>
      </c>
      <c r="D752" s="188">
        <f>SUM(D753:D755)</f>
        <v>0</v>
      </c>
      <c r="E752" s="188">
        <f>SUM(E753:E755)</f>
        <v>0</v>
      </c>
      <c r="F752" s="188">
        <f aca="true" t="shared" si="314" ref="F752:H752">SUM(F753:F755)</f>
        <v>431518.45499999996</v>
      </c>
      <c r="G752" s="188">
        <f t="shared" si="314"/>
        <v>0</v>
      </c>
      <c r="H752" s="188">
        <f t="shared" si="314"/>
        <v>0</v>
      </c>
    </row>
    <row r="753" spans="1:8" ht="15">
      <c r="A753" s="206"/>
      <c r="B753" s="206" t="s">
        <v>595</v>
      </c>
      <c r="C753" s="176">
        <f t="shared" si="313"/>
        <v>124202.4</v>
      </c>
      <c r="D753" s="170">
        <f>D758+D763</f>
        <v>0</v>
      </c>
      <c r="E753" s="170">
        <f aca="true" t="shared" si="315" ref="E753:H753">E758+E763</f>
        <v>0</v>
      </c>
      <c r="F753" s="170">
        <f t="shared" si="315"/>
        <v>124202.4</v>
      </c>
      <c r="G753" s="170">
        <f t="shared" si="315"/>
        <v>0</v>
      </c>
      <c r="H753" s="170">
        <f t="shared" si="315"/>
        <v>0</v>
      </c>
    </row>
    <row r="754" spans="1:8" ht="15">
      <c r="A754" s="206"/>
      <c r="B754" s="206" t="s">
        <v>596</v>
      </c>
      <c r="C754" s="176">
        <f t="shared" si="313"/>
        <v>142937.7</v>
      </c>
      <c r="D754" s="170">
        <f aca="true" t="shared" si="316" ref="D754:H755">D759+D764</f>
        <v>0</v>
      </c>
      <c r="E754" s="170">
        <f t="shared" si="316"/>
        <v>0</v>
      </c>
      <c r="F754" s="170">
        <f t="shared" si="316"/>
        <v>142937.7</v>
      </c>
      <c r="G754" s="170">
        <f t="shared" si="316"/>
        <v>0</v>
      </c>
      <c r="H754" s="170">
        <f t="shared" si="316"/>
        <v>0</v>
      </c>
    </row>
    <row r="755" spans="1:8" ht="15">
      <c r="A755" s="206"/>
      <c r="B755" s="206" t="s">
        <v>675</v>
      </c>
      <c r="C755" s="176">
        <f t="shared" si="313"/>
        <v>164378.355</v>
      </c>
      <c r="D755" s="170">
        <f t="shared" si="316"/>
        <v>0</v>
      </c>
      <c r="E755" s="170">
        <f t="shared" si="316"/>
        <v>0</v>
      </c>
      <c r="F755" s="170">
        <f t="shared" si="316"/>
        <v>164378.355</v>
      </c>
      <c r="G755" s="170">
        <f t="shared" si="316"/>
        <v>0</v>
      </c>
      <c r="H755" s="170">
        <f t="shared" si="316"/>
        <v>0</v>
      </c>
    </row>
    <row r="756" spans="1:8" ht="25.5">
      <c r="A756" s="35" t="s">
        <v>911</v>
      </c>
      <c r="B756" s="35" t="s">
        <v>414</v>
      </c>
      <c r="C756" s="187">
        <f>C757</f>
        <v>3133.455</v>
      </c>
      <c r="D756" s="187">
        <f>D757</f>
        <v>0</v>
      </c>
      <c r="E756" s="187">
        <f aca="true" t="shared" si="317" ref="E756:H756">E757</f>
        <v>0</v>
      </c>
      <c r="F756" s="187">
        <f t="shared" si="317"/>
        <v>3133.455</v>
      </c>
      <c r="G756" s="187">
        <f t="shared" si="317"/>
        <v>0</v>
      </c>
      <c r="H756" s="187">
        <f t="shared" si="317"/>
        <v>0</v>
      </c>
    </row>
    <row r="757" spans="1:8" ht="25.5">
      <c r="A757" s="206" t="s">
        <v>927</v>
      </c>
      <c r="B757" s="52" t="s">
        <v>416</v>
      </c>
      <c r="C757" s="174">
        <f>SUM(D757:H757)</f>
        <v>3133.455</v>
      </c>
      <c r="D757" s="174">
        <f>SUM(D758:D760)</f>
        <v>0</v>
      </c>
      <c r="E757" s="174">
        <f>SUM(E758:E760)</f>
        <v>0</v>
      </c>
      <c r="F757" s="174">
        <f>SUM(F758:F760)</f>
        <v>3133.455</v>
      </c>
      <c r="G757" s="174">
        <f>SUM(G758:G760)</f>
        <v>0</v>
      </c>
      <c r="H757" s="174">
        <f>SUM(H758:H760)</f>
        <v>0</v>
      </c>
    </row>
    <row r="758" spans="1:8" ht="15">
      <c r="A758" s="206"/>
      <c r="B758" s="206" t="s">
        <v>595</v>
      </c>
      <c r="C758" s="176">
        <f aca="true" t="shared" si="318" ref="C758:C760">SUM(D758:H758)</f>
        <v>902.4</v>
      </c>
      <c r="D758" s="190"/>
      <c r="E758" s="191"/>
      <c r="F758" s="191">
        <v>902.4</v>
      </c>
      <c r="G758" s="182"/>
      <c r="H758" s="176"/>
    </row>
    <row r="759" spans="1:8" ht="15">
      <c r="A759" s="54"/>
      <c r="B759" s="206" t="s">
        <v>596</v>
      </c>
      <c r="C759" s="176">
        <f t="shared" si="318"/>
        <v>1037.7</v>
      </c>
      <c r="D759" s="207"/>
      <c r="E759" s="207"/>
      <c r="F759" s="191">
        <v>1037.7</v>
      </c>
      <c r="G759" s="207"/>
      <c r="H759" s="207"/>
    </row>
    <row r="760" spans="1:8" ht="15">
      <c r="A760" s="54"/>
      <c r="B760" s="206" t="s">
        <v>675</v>
      </c>
      <c r="C760" s="176">
        <f t="shared" si="318"/>
        <v>1193.355</v>
      </c>
      <c r="D760" s="207"/>
      <c r="E760" s="207"/>
      <c r="F760" s="191">
        <f>F759*1.15</f>
        <v>1193.355</v>
      </c>
      <c r="G760" s="207"/>
      <c r="H760" s="207"/>
    </row>
    <row r="761" spans="1:8" s="5" customFormat="1" ht="15">
      <c r="A761" s="14" t="s">
        <v>912</v>
      </c>
      <c r="B761" s="14" t="s">
        <v>417</v>
      </c>
      <c r="C761" s="180">
        <f aca="true" t="shared" si="319" ref="C761:C765">SUM(D761:H761)</f>
        <v>428385</v>
      </c>
      <c r="D761" s="180">
        <f>D762</f>
        <v>0</v>
      </c>
      <c r="E761" s="180">
        <f aca="true" t="shared" si="320" ref="E761:H761">E762</f>
        <v>0</v>
      </c>
      <c r="F761" s="180">
        <f t="shared" si="320"/>
        <v>428385</v>
      </c>
      <c r="G761" s="180">
        <f t="shared" si="320"/>
        <v>0</v>
      </c>
      <c r="H761" s="180">
        <f t="shared" si="320"/>
        <v>0</v>
      </c>
    </row>
    <row r="762" spans="1:8" s="219" customFormat="1" ht="25.5">
      <c r="A762" s="15" t="s">
        <v>928</v>
      </c>
      <c r="B762" s="15" t="s">
        <v>49</v>
      </c>
      <c r="C762" s="174">
        <f>SUM(D762:H762)</f>
        <v>428385</v>
      </c>
      <c r="D762" s="174">
        <f>SUM(D763:D765)</f>
        <v>0</v>
      </c>
      <c r="E762" s="174">
        <f>SUM(E763:E765)</f>
        <v>0</v>
      </c>
      <c r="F762" s="174">
        <f>SUM(F763:F765)</f>
        <v>428385</v>
      </c>
      <c r="G762" s="174">
        <f>SUM(G763:G765)</f>
        <v>0</v>
      </c>
      <c r="H762" s="174">
        <f>SUM(H763:H765)</f>
        <v>0</v>
      </c>
    </row>
    <row r="763" spans="1:8" s="5" customFormat="1" ht="15">
      <c r="A763" s="12"/>
      <c r="B763" s="206" t="s">
        <v>595</v>
      </c>
      <c r="C763" s="177">
        <f t="shared" si="319"/>
        <v>123300</v>
      </c>
      <c r="D763" s="178"/>
      <c r="E763" s="175"/>
      <c r="F763" s="178">
        <v>123300</v>
      </c>
      <c r="G763" s="175"/>
      <c r="H763" s="178"/>
    </row>
    <row r="764" spans="1:8" s="5" customFormat="1" ht="15">
      <c r="A764" s="12"/>
      <c r="B764" s="206" t="s">
        <v>596</v>
      </c>
      <c r="C764" s="177">
        <f t="shared" si="319"/>
        <v>141900</v>
      </c>
      <c r="D764" s="178"/>
      <c r="E764" s="175"/>
      <c r="F764" s="178">
        <v>141900</v>
      </c>
      <c r="G764" s="175"/>
      <c r="H764" s="178"/>
    </row>
    <row r="765" spans="1:8" s="5" customFormat="1" ht="15">
      <c r="A765" s="12"/>
      <c r="B765" s="206" t="s">
        <v>675</v>
      </c>
      <c r="C765" s="177">
        <f t="shared" si="319"/>
        <v>163185</v>
      </c>
      <c r="D765" s="178"/>
      <c r="E765" s="175"/>
      <c r="F765" s="178">
        <f>F764*1.15</f>
        <v>163185</v>
      </c>
      <c r="G765" s="175"/>
      <c r="H765" s="178"/>
    </row>
    <row r="766" spans="1:8" s="5" customFormat="1" ht="15">
      <c r="A766" s="8"/>
      <c r="B766" s="8" t="s">
        <v>1019</v>
      </c>
      <c r="C766" s="171">
        <f>SUM(D766:H766)</f>
        <v>3165</v>
      </c>
      <c r="D766" s="171">
        <f>SUM(D767:D769)</f>
        <v>0</v>
      </c>
      <c r="E766" s="171">
        <f aca="true" t="shared" si="321" ref="E766:H766">SUM(E767:E769)</f>
        <v>0</v>
      </c>
      <c r="F766" s="171">
        <f t="shared" si="321"/>
        <v>2415</v>
      </c>
      <c r="G766" s="171">
        <f t="shared" si="321"/>
        <v>750</v>
      </c>
      <c r="H766" s="171">
        <f t="shared" si="321"/>
        <v>0</v>
      </c>
    </row>
    <row r="767" spans="1:8" ht="15">
      <c r="A767" s="215"/>
      <c r="B767" s="215" t="s">
        <v>595</v>
      </c>
      <c r="C767" s="176">
        <f aca="true" t="shared" si="322" ref="C767:C769">SUM(D767:H767)</f>
        <v>1050</v>
      </c>
      <c r="D767" s="170">
        <f>D772+D820+D844+D856</f>
        <v>0</v>
      </c>
      <c r="E767" s="170">
        <f aca="true" t="shared" si="323" ref="E767:H767">E772+E820+E844+E856</f>
        <v>0</v>
      </c>
      <c r="F767" s="170">
        <f t="shared" si="323"/>
        <v>800</v>
      </c>
      <c r="G767" s="170">
        <f t="shared" si="323"/>
        <v>250</v>
      </c>
      <c r="H767" s="170">
        <f t="shared" si="323"/>
        <v>0</v>
      </c>
    </row>
    <row r="768" spans="1:8" ht="15">
      <c r="A768" s="215"/>
      <c r="B768" s="215" t="s">
        <v>596</v>
      </c>
      <c r="C768" s="176">
        <f t="shared" si="322"/>
        <v>1056</v>
      </c>
      <c r="D768" s="170">
        <f aca="true" t="shared" si="324" ref="D768:H769">D773+D821+D845+D857</f>
        <v>0</v>
      </c>
      <c r="E768" s="170">
        <f t="shared" si="324"/>
        <v>0</v>
      </c>
      <c r="F768" s="170">
        <f t="shared" si="324"/>
        <v>806</v>
      </c>
      <c r="G768" s="170">
        <f t="shared" si="324"/>
        <v>250</v>
      </c>
      <c r="H768" s="170">
        <f t="shared" si="324"/>
        <v>0</v>
      </c>
    </row>
    <row r="769" spans="1:8" ht="15">
      <c r="A769" s="215"/>
      <c r="B769" s="215" t="s">
        <v>675</v>
      </c>
      <c r="C769" s="176">
        <f t="shared" si="322"/>
        <v>1059</v>
      </c>
      <c r="D769" s="170">
        <f t="shared" si="324"/>
        <v>0</v>
      </c>
      <c r="E769" s="170">
        <f t="shared" si="324"/>
        <v>0</v>
      </c>
      <c r="F769" s="170">
        <f t="shared" si="324"/>
        <v>809</v>
      </c>
      <c r="G769" s="170">
        <f t="shared" si="324"/>
        <v>250</v>
      </c>
      <c r="H769" s="170">
        <f t="shared" si="324"/>
        <v>0</v>
      </c>
    </row>
    <row r="770" spans="1:8" ht="25.5">
      <c r="A770" s="14" t="s">
        <v>972</v>
      </c>
      <c r="B770" s="14" t="s">
        <v>973</v>
      </c>
      <c r="C770" s="180">
        <f aca="true" t="shared" si="325" ref="C770">SUM(D770:H770)</f>
        <v>2700</v>
      </c>
      <c r="D770" s="180">
        <f>D771+D819</f>
        <v>0</v>
      </c>
      <c r="E770" s="180">
        <f>E771+E819</f>
        <v>0</v>
      </c>
      <c r="F770" s="180">
        <f>F771+F819</f>
        <v>2130</v>
      </c>
      <c r="G770" s="180">
        <f>G771+G819</f>
        <v>570</v>
      </c>
      <c r="H770" s="180">
        <f>H771+H819</f>
        <v>0</v>
      </c>
    </row>
    <row r="771" spans="1:8" s="5" customFormat="1" ht="15">
      <c r="A771" s="20" t="s">
        <v>975</v>
      </c>
      <c r="B771" s="11" t="s">
        <v>1025</v>
      </c>
      <c r="C771" s="174">
        <f>SUM(D771:H771)</f>
        <v>540</v>
      </c>
      <c r="D771" s="174">
        <f>SUM(D772:D774)</f>
        <v>0</v>
      </c>
      <c r="E771" s="174">
        <f>SUM(E772:E774)</f>
        <v>0</v>
      </c>
      <c r="F771" s="174">
        <f>SUM(F772:F774)</f>
        <v>510</v>
      </c>
      <c r="G771" s="174">
        <f>SUM(G772:G774)</f>
        <v>30</v>
      </c>
      <c r="H771" s="174">
        <f>SUM(H772:H774)</f>
        <v>0</v>
      </c>
    </row>
    <row r="772" spans="1:8" s="5" customFormat="1" ht="15">
      <c r="A772" s="215"/>
      <c r="B772" s="215" t="s">
        <v>595</v>
      </c>
      <c r="C772" s="170">
        <f aca="true" t="shared" si="326" ref="C772:C822">SUM(D772:H772)</f>
        <v>180</v>
      </c>
      <c r="D772" s="170">
        <f>D776+D780+D784+D788+D792+D796+D800+D804+D808+D812+D816</f>
        <v>0</v>
      </c>
      <c r="E772" s="170">
        <f aca="true" t="shared" si="327" ref="E772:H772">E776+E780+E784+E788+E792+E796+E800+E804+E808+E812+E816</f>
        <v>0</v>
      </c>
      <c r="F772" s="170">
        <f t="shared" si="327"/>
        <v>170</v>
      </c>
      <c r="G772" s="170">
        <f t="shared" si="327"/>
        <v>10</v>
      </c>
      <c r="H772" s="170">
        <f t="shared" si="327"/>
        <v>0</v>
      </c>
    </row>
    <row r="773" spans="1:8" s="5" customFormat="1" ht="15">
      <c r="A773" s="215"/>
      <c r="B773" s="215" t="s">
        <v>596</v>
      </c>
      <c r="C773" s="170">
        <f t="shared" si="326"/>
        <v>180</v>
      </c>
      <c r="D773" s="170">
        <f aca="true" t="shared" si="328" ref="D773:H774">D777+D781+D785+D789+D793+D797+D801+D805+D809+D813+D817</f>
        <v>0</v>
      </c>
      <c r="E773" s="170">
        <f t="shared" si="328"/>
        <v>0</v>
      </c>
      <c r="F773" s="170">
        <f t="shared" si="328"/>
        <v>170</v>
      </c>
      <c r="G773" s="170">
        <f t="shared" si="328"/>
        <v>10</v>
      </c>
      <c r="H773" s="170">
        <f t="shared" si="328"/>
        <v>0</v>
      </c>
    </row>
    <row r="774" spans="1:8" s="5" customFormat="1" ht="15">
      <c r="A774" s="215"/>
      <c r="B774" s="215" t="s">
        <v>675</v>
      </c>
      <c r="C774" s="170">
        <f t="shared" si="326"/>
        <v>180</v>
      </c>
      <c r="D774" s="170">
        <f t="shared" si="328"/>
        <v>0</v>
      </c>
      <c r="E774" s="170">
        <f t="shared" si="328"/>
        <v>0</v>
      </c>
      <c r="F774" s="170">
        <f t="shared" si="328"/>
        <v>170</v>
      </c>
      <c r="G774" s="170">
        <f t="shared" si="328"/>
        <v>10</v>
      </c>
      <c r="H774" s="170">
        <f t="shared" si="328"/>
        <v>0</v>
      </c>
    </row>
    <row r="775" spans="1:8" s="5" customFormat="1" ht="63.75">
      <c r="A775" s="216" t="s">
        <v>976</v>
      </c>
      <c r="B775" s="18" t="s">
        <v>974</v>
      </c>
      <c r="C775" s="176">
        <f t="shared" si="326"/>
        <v>180</v>
      </c>
      <c r="D775" s="176">
        <f>SUM(D776:D778)</f>
        <v>0</v>
      </c>
      <c r="E775" s="176">
        <f>SUM(E776:E778)</f>
        <v>0</v>
      </c>
      <c r="F775" s="222">
        <f>SUM(F776:F778)</f>
        <v>180</v>
      </c>
      <c r="G775" s="176">
        <f>SUM(G776:G778)</f>
        <v>0</v>
      </c>
      <c r="H775" s="176">
        <f>SUM(H776:H778)</f>
        <v>0</v>
      </c>
    </row>
    <row r="776" spans="1:8" s="5" customFormat="1" ht="15">
      <c r="A776" s="215"/>
      <c r="B776" s="215" t="s">
        <v>595</v>
      </c>
      <c r="C776" s="170">
        <f t="shared" si="326"/>
        <v>60</v>
      </c>
      <c r="D776" s="170"/>
      <c r="E776" s="175"/>
      <c r="F776" s="223">
        <v>60</v>
      </c>
      <c r="G776" s="175"/>
      <c r="H776" s="170"/>
    </row>
    <row r="777" spans="1:8" s="5" customFormat="1" ht="15">
      <c r="A777" s="215"/>
      <c r="B777" s="215" t="s">
        <v>596</v>
      </c>
      <c r="C777" s="170">
        <f t="shared" si="326"/>
        <v>60</v>
      </c>
      <c r="D777" s="170"/>
      <c r="E777" s="175"/>
      <c r="F777" s="223">
        <v>60</v>
      </c>
      <c r="G777" s="175"/>
      <c r="H777" s="170"/>
    </row>
    <row r="778" spans="1:8" s="5" customFormat="1" ht="15">
      <c r="A778" s="215"/>
      <c r="B778" s="215" t="s">
        <v>675</v>
      </c>
      <c r="C778" s="170">
        <f t="shared" si="326"/>
        <v>60</v>
      </c>
      <c r="D778" s="170"/>
      <c r="E778" s="175"/>
      <c r="F778" s="223">
        <v>60</v>
      </c>
      <c r="G778" s="175"/>
      <c r="H778" s="170"/>
    </row>
    <row r="779" spans="1:8" s="5" customFormat="1" ht="63.75">
      <c r="A779" s="216" t="s">
        <v>978</v>
      </c>
      <c r="B779" s="18" t="s">
        <v>977</v>
      </c>
      <c r="C779" s="176">
        <f aca="true" t="shared" si="329" ref="C779:C782">SUM(D779:H779)</f>
        <v>30</v>
      </c>
      <c r="D779" s="176">
        <f>SUM(D780:D782)</f>
        <v>0</v>
      </c>
      <c r="E779" s="176">
        <f>SUM(E780:E782)</f>
        <v>0</v>
      </c>
      <c r="F779" s="222">
        <f>SUM(F780:F782)</f>
        <v>30</v>
      </c>
      <c r="G779" s="176">
        <f>SUM(G780:G782)</f>
        <v>0</v>
      </c>
      <c r="H779" s="176">
        <f>SUM(H780:H782)</f>
        <v>0</v>
      </c>
    </row>
    <row r="780" spans="1:8" s="5" customFormat="1" ht="15">
      <c r="A780" s="215"/>
      <c r="B780" s="215" t="s">
        <v>595</v>
      </c>
      <c r="C780" s="170">
        <f t="shared" si="329"/>
        <v>10</v>
      </c>
      <c r="D780" s="170"/>
      <c r="E780" s="175"/>
      <c r="F780" s="223">
        <v>10</v>
      </c>
      <c r="G780" s="175"/>
      <c r="H780" s="170"/>
    </row>
    <row r="781" spans="1:8" s="5" customFormat="1" ht="15">
      <c r="A781" s="215"/>
      <c r="B781" s="215" t="s">
        <v>596</v>
      </c>
      <c r="C781" s="170">
        <f t="shared" si="329"/>
        <v>10</v>
      </c>
      <c r="D781" s="170"/>
      <c r="E781" s="175"/>
      <c r="F781" s="223">
        <v>10</v>
      </c>
      <c r="G781" s="175"/>
      <c r="H781" s="170"/>
    </row>
    <row r="782" spans="1:8" s="5" customFormat="1" ht="15">
      <c r="A782" s="215"/>
      <c r="B782" s="215" t="s">
        <v>675</v>
      </c>
      <c r="C782" s="170">
        <f t="shared" si="329"/>
        <v>10</v>
      </c>
      <c r="D782" s="170"/>
      <c r="E782" s="175"/>
      <c r="F782" s="223">
        <v>10</v>
      </c>
      <c r="G782" s="175"/>
      <c r="H782" s="170"/>
    </row>
    <row r="783" spans="1:8" s="5" customFormat="1" ht="63.75">
      <c r="A783" s="216" t="s">
        <v>979</v>
      </c>
      <c r="B783" s="18" t="s">
        <v>981</v>
      </c>
      <c r="C783" s="176">
        <f aca="true" t="shared" si="330" ref="C783:C786">SUM(D783:H783)</f>
        <v>15</v>
      </c>
      <c r="D783" s="176">
        <f>SUM(D784:D786)</f>
        <v>0</v>
      </c>
      <c r="E783" s="176">
        <f>SUM(E784:E786)</f>
        <v>0</v>
      </c>
      <c r="F783" s="222">
        <f>SUM(F784:F786)</f>
        <v>15</v>
      </c>
      <c r="G783" s="176">
        <f>SUM(G784:G786)</f>
        <v>0</v>
      </c>
      <c r="H783" s="176">
        <f>SUM(H784:H786)</f>
        <v>0</v>
      </c>
    </row>
    <row r="784" spans="1:8" s="5" customFormat="1" ht="15">
      <c r="A784" s="215"/>
      <c r="B784" s="215" t="s">
        <v>595</v>
      </c>
      <c r="C784" s="170">
        <f t="shared" si="330"/>
        <v>5</v>
      </c>
      <c r="D784" s="170"/>
      <c r="E784" s="175"/>
      <c r="F784" s="223">
        <v>5</v>
      </c>
      <c r="G784" s="175"/>
      <c r="H784" s="170"/>
    </row>
    <row r="785" spans="1:8" s="5" customFormat="1" ht="15">
      <c r="A785" s="215"/>
      <c r="B785" s="215" t="s">
        <v>596</v>
      </c>
      <c r="C785" s="170">
        <f t="shared" si="330"/>
        <v>5</v>
      </c>
      <c r="D785" s="170"/>
      <c r="E785" s="175"/>
      <c r="F785" s="223">
        <v>5</v>
      </c>
      <c r="G785" s="175"/>
      <c r="H785" s="170"/>
    </row>
    <row r="786" spans="1:8" s="5" customFormat="1" ht="15">
      <c r="A786" s="215"/>
      <c r="B786" s="215" t="s">
        <v>675</v>
      </c>
      <c r="C786" s="170">
        <f t="shared" si="330"/>
        <v>5</v>
      </c>
      <c r="D786" s="170"/>
      <c r="E786" s="175"/>
      <c r="F786" s="223">
        <v>5</v>
      </c>
      <c r="G786" s="175"/>
      <c r="H786" s="170"/>
    </row>
    <row r="787" spans="1:8" s="5" customFormat="1" ht="63.75">
      <c r="A787" s="216" t="s">
        <v>982</v>
      </c>
      <c r="B787" s="18" t="s">
        <v>980</v>
      </c>
      <c r="C787" s="176">
        <f aca="true" t="shared" si="331" ref="C787:C790">SUM(D787:H787)</f>
        <v>60</v>
      </c>
      <c r="D787" s="176">
        <f>SUM(D788:D790)</f>
        <v>0</v>
      </c>
      <c r="E787" s="176">
        <f>SUM(E788:E790)</f>
        <v>0</v>
      </c>
      <c r="F787" s="222">
        <f>SUM(F788:F790)</f>
        <v>60</v>
      </c>
      <c r="G787" s="176">
        <f>SUM(G788:G790)</f>
        <v>0</v>
      </c>
      <c r="H787" s="176">
        <f>SUM(H788:H790)</f>
        <v>0</v>
      </c>
    </row>
    <row r="788" spans="1:8" s="5" customFormat="1" ht="15">
      <c r="A788" s="215"/>
      <c r="B788" s="215" t="s">
        <v>595</v>
      </c>
      <c r="C788" s="170">
        <f t="shared" si="331"/>
        <v>20</v>
      </c>
      <c r="D788" s="170"/>
      <c r="E788" s="175"/>
      <c r="F788" s="223">
        <v>20</v>
      </c>
      <c r="G788" s="175"/>
      <c r="H788" s="170"/>
    </row>
    <row r="789" spans="1:8" s="5" customFormat="1" ht="15">
      <c r="A789" s="215"/>
      <c r="B789" s="215" t="s">
        <v>596</v>
      </c>
      <c r="C789" s="170">
        <f t="shared" si="331"/>
        <v>20</v>
      </c>
      <c r="D789" s="170"/>
      <c r="E789" s="175"/>
      <c r="F789" s="223">
        <v>20</v>
      </c>
      <c r="G789" s="175"/>
      <c r="H789" s="170"/>
    </row>
    <row r="790" spans="1:8" s="5" customFormat="1" ht="15">
      <c r="A790" s="215"/>
      <c r="B790" s="215" t="s">
        <v>675</v>
      </c>
      <c r="C790" s="170">
        <f t="shared" si="331"/>
        <v>20</v>
      </c>
      <c r="D790" s="170"/>
      <c r="E790" s="175"/>
      <c r="F790" s="223">
        <v>20</v>
      </c>
      <c r="G790" s="175"/>
      <c r="H790" s="170"/>
    </row>
    <row r="791" spans="1:8" s="5" customFormat="1" ht="63.75">
      <c r="A791" s="216" t="s">
        <v>983</v>
      </c>
      <c r="B791" s="18" t="s">
        <v>984</v>
      </c>
      <c r="C791" s="176">
        <f aca="true" t="shared" si="332" ref="C791:C794">SUM(D791:H791)</f>
        <v>30</v>
      </c>
      <c r="D791" s="176">
        <f>SUM(D792:D794)</f>
        <v>0</v>
      </c>
      <c r="E791" s="176">
        <f>SUM(E792:E794)</f>
        <v>0</v>
      </c>
      <c r="F791" s="222">
        <f>SUM(F792:F794)</f>
        <v>30</v>
      </c>
      <c r="G791" s="176">
        <f>SUM(G792:G794)</f>
        <v>0</v>
      </c>
      <c r="H791" s="176">
        <f>SUM(H792:H794)</f>
        <v>0</v>
      </c>
    </row>
    <row r="792" spans="1:8" s="5" customFormat="1" ht="15">
      <c r="A792" s="215"/>
      <c r="B792" s="215" t="s">
        <v>595</v>
      </c>
      <c r="C792" s="170">
        <f t="shared" si="332"/>
        <v>10</v>
      </c>
      <c r="D792" s="170"/>
      <c r="E792" s="175"/>
      <c r="F792" s="223">
        <v>10</v>
      </c>
      <c r="G792" s="175"/>
      <c r="H792" s="170"/>
    </row>
    <row r="793" spans="1:8" s="5" customFormat="1" ht="15">
      <c r="A793" s="215"/>
      <c r="B793" s="215" t="s">
        <v>596</v>
      </c>
      <c r="C793" s="170">
        <f t="shared" si="332"/>
        <v>10</v>
      </c>
      <c r="D793" s="170"/>
      <c r="E793" s="175"/>
      <c r="F793" s="223">
        <v>10</v>
      </c>
      <c r="G793" s="175"/>
      <c r="H793" s="170"/>
    </row>
    <row r="794" spans="1:8" s="5" customFormat="1" ht="15">
      <c r="A794" s="215"/>
      <c r="B794" s="215" t="s">
        <v>675</v>
      </c>
      <c r="C794" s="170">
        <f t="shared" si="332"/>
        <v>10</v>
      </c>
      <c r="D794" s="170"/>
      <c r="E794" s="175"/>
      <c r="F794" s="223">
        <v>10</v>
      </c>
      <c r="G794" s="175"/>
      <c r="H794" s="170"/>
    </row>
    <row r="795" spans="1:8" s="5" customFormat="1" ht="76.5">
      <c r="A795" s="216" t="s">
        <v>985</v>
      </c>
      <c r="B795" s="18" t="s">
        <v>986</v>
      </c>
      <c r="C795" s="176">
        <f aca="true" t="shared" si="333" ref="C795:C798">SUM(D795:H795)</f>
        <v>30</v>
      </c>
      <c r="D795" s="176">
        <f>SUM(D796:D798)</f>
        <v>0</v>
      </c>
      <c r="E795" s="176">
        <f>SUM(E796:E798)</f>
        <v>0</v>
      </c>
      <c r="F795" s="222">
        <f>SUM(F796:F798)</f>
        <v>30</v>
      </c>
      <c r="G795" s="176">
        <f>SUM(G796:G798)</f>
        <v>0</v>
      </c>
      <c r="H795" s="176">
        <f>SUM(H796:H798)</f>
        <v>0</v>
      </c>
    </row>
    <row r="796" spans="1:8" s="5" customFormat="1" ht="15">
      <c r="A796" s="215"/>
      <c r="B796" s="215" t="s">
        <v>595</v>
      </c>
      <c r="C796" s="170">
        <f t="shared" si="333"/>
        <v>10</v>
      </c>
      <c r="D796" s="170"/>
      <c r="E796" s="175"/>
      <c r="F796" s="223">
        <v>10</v>
      </c>
      <c r="G796" s="175"/>
      <c r="H796" s="170"/>
    </row>
    <row r="797" spans="1:8" s="5" customFormat="1" ht="15">
      <c r="A797" s="215"/>
      <c r="B797" s="215" t="s">
        <v>596</v>
      </c>
      <c r="C797" s="170">
        <f t="shared" si="333"/>
        <v>10</v>
      </c>
      <c r="D797" s="170"/>
      <c r="E797" s="175"/>
      <c r="F797" s="223">
        <v>10</v>
      </c>
      <c r="G797" s="175"/>
      <c r="H797" s="170"/>
    </row>
    <row r="798" spans="1:8" s="5" customFormat="1" ht="15">
      <c r="A798" s="215"/>
      <c r="B798" s="215" t="s">
        <v>675</v>
      </c>
      <c r="C798" s="170">
        <f t="shared" si="333"/>
        <v>10</v>
      </c>
      <c r="D798" s="170"/>
      <c r="E798" s="175"/>
      <c r="F798" s="223">
        <v>10</v>
      </c>
      <c r="G798" s="175"/>
      <c r="H798" s="170"/>
    </row>
    <row r="799" spans="1:8" s="5" customFormat="1" ht="51">
      <c r="A799" s="216" t="s">
        <v>987</v>
      </c>
      <c r="B799" s="18" t="s">
        <v>988</v>
      </c>
      <c r="C799" s="176">
        <f aca="true" t="shared" si="334" ref="C799:C802">SUM(D799:H799)</f>
        <v>90</v>
      </c>
      <c r="D799" s="176">
        <f>SUM(D800:D802)</f>
        <v>0</v>
      </c>
      <c r="E799" s="176">
        <f>SUM(E800:E802)</f>
        <v>0</v>
      </c>
      <c r="F799" s="222">
        <f>SUM(F800:F802)</f>
        <v>60</v>
      </c>
      <c r="G799" s="176">
        <f>SUM(G800:G802)</f>
        <v>30</v>
      </c>
      <c r="H799" s="176">
        <f>SUM(H800:H802)</f>
        <v>0</v>
      </c>
    </row>
    <row r="800" spans="1:8" s="5" customFormat="1" ht="15">
      <c r="A800" s="215"/>
      <c r="B800" s="215" t="s">
        <v>595</v>
      </c>
      <c r="C800" s="170">
        <f t="shared" si="334"/>
        <v>30</v>
      </c>
      <c r="D800" s="170"/>
      <c r="E800" s="175"/>
      <c r="F800" s="223">
        <v>20</v>
      </c>
      <c r="G800" s="175">
        <v>10</v>
      </c>
      <c r="H800" s="170"/>
    </row>
    <row r="801" spans="1:8" s="5" customFormat="1" ht="15">
      <c r="A801" s="215"/>
      <c r="B801" s="215" t="s">
        <v>596</v>
      </c>
      <c r="C801" s="170">
        <f t="shared" si="334"/>
        <v>30</v>
      </c>
      <c r="D801" s="170"/>
      <c r="E801" s="175"/>
      <c r="F801" s="223">
        <v>20</v>
      </c>
      <c r="G801" s="175">
        <v>10</v>
      </c>
      <c r="H801" s="170"/>
    </row>
    <row r="802" spans="1:8" s="5" customFormat="1" ht="15">
      <c r="A802" s="215"/>
      <c r="B802" s="215" t="s">
        <v>675</v>
      </c>
      <c r="C802" s="170">
        <f t="shared" si="334"/>
        <v>30</v>
      </c>
      <c r="D802" s="170"/>
      <c r="E802" s="175"/>
      <c r="F802" s="223">
        <v>20</v>
      </c>
      <c r="G802" s="175">
        <v>10</v>
      </c>
      <c r="H802" s="170"/>
    </row>
    <row r="803" spans="1:8" s="5" customFormat="1" ht="51">
      <c r="A803" s="216" t="s">
        <v>989</v>
      </c>
      <c r="B803" s="18" t="s">
        <v>990</v>
      </c>
      <c r="C803" s="176">
        <f aca="true" t="shared" si="335" ref="C803:C806">SUM(D803:H803)</f>
        <v>30</v>
      </c>
      <c r="D803" s="176">
        <f>SUM(D804:D806)</f>
        <v>0</v>
      </c>
      <c r="E803" s="176">
        <f>SUM(E804:E806)</f>
        <v>0</v>
      </c>
      <c r="F803" s="222">
        <f>SUM(F804:F806)</f>
        <v>30</v>
      </c>
      <c r="G803" s="176">
        <f>SUM(G804:G806)</f>
        <v>0</v>
      </c>
      <c r="H803" s="176">
        <f>SUM(H804:H806)</f>
        <v>0</v>
      </c>
    </row>
    <row r="804" spans="1:8" s="5" customFormat="1" ht="15">
      <c r="A804" s="215"/>
      <c r="B804" s="215" t="s">
        <v>595</v>
      </c>
      <c r="C804" s="170">
        <f t="shared" si="335"/>
        <v>10</v>
      </c>
      <c r="D804" s="170"/>
      <c r="E804" s="175"/>
      <c r="F804" s="223">
        <v>10</v>
      </c>
      <c r="G804" s="175"/>
      <c r="H804" s="170"/>
    </row>
    <row r="805" spans="1:8" s="5" customFormat="1" ht="15">
      <c r="A805" s="215"/>
      <c r="B805" s="215" t="s">
        <v>596</v>
      </c>
      <c r="C805" s="170">
        <f t="shared" si="335"/>
        <v>10</v>
      </c>
      <c r="D805" s="170"/>
      <c r="E805" s="175"/>
      <c r="F805" s="223">
        <v>10</v>
      </c>
      <c r="G805" s="175"/>
      <c r="H805" s="170"/>
    </row>
    <row r="806" spans="1:8" s="5" customFormat="1" ht="15">
      <c r="A806" s="215"/>
      <c r="B806" s="215" t="s">
        <v>675</v>
      </c>
      <c r="C806" s="170">
        <f t="shared" si="335"/>
        <v>10</v>
      </c>
      <c r="D806" s="170"/>
      <c r="E806" s="175"/>
      <c r="F806" s="223">
        <v>10</v>
      </c>
      <c r="G806" s="175"/>
      <c r="H806" s="170"/>
    </row>
    <row r="807" spans="1:8" s="5" customFormat="1" ht="51">
      <c r="A807" s="216" t="s">
        <v>991</v>
      </c>
      <c r="B807" s="18" t="s">
        <v>992</v>
      </c>
      <c r="C807" s="176">
        <f aca="true" t="shared" si="336" ref="C807:C810">SUM(D807:H807)</f>
        <v>15</v>
      </c>
      <c r="D807" s="176">
        <f>SUM(D808:D810)</f>
        <v>0</v>
      </c>
      <c r="E807" s="176">
        <f>SUM(E808:E810)</f>
        <v>0</v>
      </c>
      <c r="F807" s="222">
        <f>SUM(F808:F810)</f>
        <v>15</v>
      </c>
      <c r="G807" s="176">
        <f>SUM(G808:G810)</f>
        <v>0</v>
      </c>
      <c r="H807" s="176">
        <f>SUM(H808:H810)</f>
        <v>0</v>
      </c>
    </row>
    <row r="808" spans="1:8" s="5" customFormat="1" ht="15">
      <c r="A808" s="215"/>
      <c r="B808" s="215" t="s">
        <v>595</v>
      </c>
      <c r="C808" s="170">
        <f t="shared" si="336"/>
        <v>5</v>
      </c>
      <c r="D808" s="170"/>
      <c r="E808" s="175"/>
      <c r="F808" s="223">
        <v>5</v>
      </c>
      <c r="G808" s="175"/>
      <c r="H808" s="170"/>
    </row>
    <row r="809" spans="1:8" s="5" customFormat="1" ht="15">
      <c r="A809" s="215"/>
      <c r="B809" s="215" t="s">
        <v>596</v>
      </c>
      <c r="C809" s="170">
        <f t="shared" si="336"/>
        <v>5</v>
      </c>
      <c r="D809" s="170"/>
      <c r="E809" s="175"/>
      <c r="F809" s="223">
        <v>5</v>
      </c>
      <c r="G809" s="175"/>
      <c r="H809" s="170"/>
    </row>
    <row r="810" spans="1:8" s="5" customFormat="1" ht="15">
      <c r="A810" s="215"/>
      <c r="B810" s="215" t="s">
        <v>675</v>
      </c>
      <c r="C810" s="170">
        <f t="shared" si="336"/>
        <v>5</v>
      </c>
      <c r="D810" s="170"/>
      <c r="E810" s="175"/>
      <c r="F810" s="223">
        <v>5</v>
      </c>
      <c r="G810" s="175"/>
      <c r="H810" s="170"/>
    </row>
    <row r="811" spans="1:8" s="5" customFormat="1" ht="38.25">
      <c r="A811" s="216" t="s">
        <v>993</v>
      </c>
      <c r="B811" s="18" t="s">
        <v>994</v>
      </c>
      <c r="C811" s="176">
        <f aca="true" t="shared" si="337" ref="C811:C814">SUM(D811:H811)</f>
        <v>30</v>
      </c>
      <c r="D811" s="176">
        <f>SUM(D812:D814)</f>
        <v>0</v>
      </c>
      <c r="E811" s="176">
        <f>SUM(E812:E814)</f>
        <v>0</v>
      </c>
      <c r="F811" s="222">
        <f>SUM(F812:F814)</f>
        <v>30</v>
      </c>
      <c r="G811" s="176">
        <f>SUM(G812:G814)</f>
        <v>0</v>
      </c>
      <c r="H811" s="176">
        <f>SUM(H812:H814)</f>
        <v>0</v>
      </c>
    </row>
    <row r="812" spans="1:8" s="5" customFormat="1" ht="15">
      <c r="A812" s="215"/>
      <c r="B812" s="215" t="s">
        <v>595</v>
      </c>
      <c r="C812" s="170">
        <f t="shared" si="337"/>
        <v>10</v>
      </c>
      <c r="D812" s="170"/>
      <c r="E812" s="175"/>
      <c r="F812" s="223">
        <v>10</v>
      </c>
      <c r="G812" s="175"/>
      <c r="H812" s="170"/>
    </row>
    <row r="813" spans="1:8" s="5" customFormat="1" ht="15">
      <c r="A813" s="215"/>
      <c r="B813" s="215" t="s">
        <v>596</v>
      </c>
      <c r="C813" s="170">
        <f t="shared" si="337"/>
        <v>10</v>
      </c>
      <c r="D813" s="170"/>
      <c r="E813" s="175"/>
      <c r="F813" s="223">
        <v>10</v>
      </c>
      <c r="G813" s="175"/>
      <c r="H813" s="170"/>
    </row>
    <row r="814" spans="1:8" s="5" customFormat="1" ht="15">
      <c r="A814" s="215"/>
      <c r="B814" s="215" t="s">
        <v>675</v>
      </c>
      <c r="C814" s="170">
        <f t="shared" si="337"/>
        <v>10</v>
      </c>
      <c r="D814" s="170"/>
      <c r="E814" s="175"/>
      <c r="F814" s="223">
        <v>10</v>
      </c>
      <c r="G814" s="175"/>
      <c r="H814" s="170"/>
    </row>
    <row r="815" spans="1:8" s="5" customFormat="1" ht="51">
      <c r="A815" s="216" t="s">
        <v>995</v>
      </c>
      <c r="B815" s="18" t="s">
        <v>996</v>
      </c>
      <c r="C815" s="176">
        <f aca="true" t="shared" si="338" ref="C815:C818">SUM(D815:H815)</f>
        <v>30</v>
      </c>
      <c r="D815" s="176">
        <f>SUM(D816:D818)</f>
        <v>0</v>
      </c>
      <c r="E815" s="176">
        <f>SUM(E816:E818)</f>
        <v>0</v>
      </c>
      <c r="F815" s="222">
        <f>SUM(F816:F818)</f>
        <v>30</v>
      </c>
      <c r="G815" s="176">
        <f>SUM(G816:G818)</f>
        <v>0</v>
      </c>
      <c r="H815" s="176">
        <f>SUM(H816:H818)</f>
        <v>0</v>
      </c>
    </row>
    <row r="816" spans="1:8" s="5" customFormat="1" ht="15">
      <c r="A816" s="215"/>
      <c r="B816" s="215" t="s">
        <v>595</v>
      </c>
      <c r="C816" s="170">
        <f t="shared" si="338"/>
        <v>10</v>
      </c>
      <c r="D816" s="170"/>
      <c r="E816" s="175"/>
      <c r="F816" s="223">
        <v>10</v>
      </c>
      <c r="G816" s="175"/>
      <c r="H816" s="170"/>
    </row>
    <row r="817" spans="1:8" s="5" customFormat="1" ht="15">
      <c r="A817" s="215"/>
      <c r="B817" s="215" t="s">
        <v>596</v>
      </c>
      <c r="C817" s="170">
        <f t="shared" si="338"/>
        <v>10</v>
      </c>
      <c r="D817" s="170"/>
      <c r="E817" s="175"/>
      <c r="F817" s="223">
        <v>10</v>
      </c>
      <c r="G817" s="175"/>
      <c r="H817" s="170"/>
    </row>
    <row r="818" spans="1:8" s="5" customFormat="1" ht="15">
      <c r="A818" s="215"/>
      <c r="B818" s="215" t="s">
        <v>675</v>
      </c>
      <c r="C818" s="170">
        <f t="shared" si="338"/>
        <v>10</v>
      </c>
      <c r="D818" s="170"/>
      <c r="E818" s="175"/>
      <c r="F818" s="223">
        <v>10</v>
      </c>
      <c r="G818" s="175"/>
      <c r="H818" s="170"/>
    </row>
    <row r="819" spans="1:8" s="5" customFormat="1" ht="15">
      <c r="A819" s="20" t="s">
        <v>997</v>
      </c>
      <c r="B819" s="11" t="s">
        <v>1020</v>
      </c>
      <c r="C819" s="174">
        <f>SUM(D819:H819)</f>
        <v>2160</v>
      </c>
      <c r="D819" s="174">
        <f>SUM(D820:D822)</f>
        <v>0</v>
      </c>
      <c r="E819" s="174">
        <f>SUM(E820:E822)</f>
        <v>0</v>
      </c>
      <c r="F819" s="174">
        <f>SUM(F820:F822)</f>
        <v>1620</v>
      </c>
      <c r="G819" s="174">
        <f>SUM(G820:G822)</f>
        <v>540</v>
      </c>
      <c r="H819" s="174">
        <f>SUM(H820:H822)</f>
        <v>0</v>
      </c>
    </row>
    <row r="820" spans="1:8" s="5" customFormat="1" ht="15">
      <c r="A820" s="215"/>
      <c r="B820" s="215" t="s">
        <v>595</v>
      </c>
      <c r="C820" s="170">
        <f t="shared" si="326"/>
        <v>720</v>
      </c>
      <c r="D820" s="170">
        <f>D824+D828+D832+D836+D840</f>
        <v>0</v>
      </c>
      <c r="E820" s="170">
        <f aca="true" t="shared" si="339" ref="E820:H820">E824+E828+E832+E836+E840</f>
        <v>0</v>
      </c>
      <c r="F820" s="170">
        <f t="shared" si="339"/>
        <v>540</v>
      </c>
      <c r="G820" s="170">
        <f t="shared" si="339"/>
        <v>180</v>
      </c>
      <c r="H820" s="170">
        <f t="shared" si="339"/>
        <v>0</v>
      </c>
    </row>
    <row r="821" spans="1:8" s="5" customFormat="1" ht="15">
      <c r="A821" s="215"/>
      <c r="B821" s="215" t="s">
        <v>596</v>
      </c>
      <c r="C821" s="170">
        <f t="shared" si="326"/>
        <v>720</v>
      </c>
      <c r="D821" s="170">
        <f aca="true" t="shared" si="340" ref="D821:H822">D825+D829+D833+D837+D841</f>
        <v>0</v>
      </c>
      <c r="E821" s="170">
        <f t="shared" si="340"/>
        <v>0</v>
      </c>
      <c r="F821" s="170">
        <f t="shared" si="340"/>
        <v>540</v>
      </c>
      <c r="G821" s="170">
        <f t="shared" si="340"/>
        <v>180</v>
      </c>
      <c r="H821" s="170">
        <f t="shared" si="340"/>
        <v>0</v>
      </c>
    </row>
    <row r="822" spans="1:8" s="5" customFormat="1" ht="15">
      <c r="A822" s="215"/>
      <c r="B822" s="215" t="s">
        <v>675</v>
      </c>
      <c r="C822" s="170">
        <f t="shared" si="326"/>
        <v>720</v>
      </c>
      <c r="D822" s="170">
        <f t="shared" si="340"/>
        <v>0</v>
      </c>
      <c r="E822" s="170">
        <f t="shared" si="340"/>
        <v>0</v>
      </c>
      <c r="F822" s="170">
        <f t="shared" si="340"/>
        <v>540</v>
      </c>
      <c r="G822" s="170">
        <f t="shared" si="340"/>
        <v>180</v>
      </c>
      <c r="H822" s="170">
        <f t="shared" si="340"/>
        <v>0</v>
      </c>
    </row>
    <row r="823" spans="1:8" s="5" customFormat="1" ht="38.25">
      <c r="A823" s="216" t="s">
        <v>998</v>
      </c>
      <c r="B823" s="18" t="s">
        <v>1003</v>
      </c>
      <c r="C823" s="176">
        <f aca="true" t="shared" si="341" ref="C823:C846">SUM(D823:H823)</f>
        <v>1530</v>
      </c>
      <c r="D823" s="176">
        <f>SUM(D824:D826)</f>
        <v>0</v>
      </c>
      <c r="E823" s="176">
        <f>SUM(E824:E826)</f>
        <v>0</v>
      </c>
      <c r="F823" s="222">
        <f>SUM(F824:F826)</f>
        <v>1080</v>
      </c>
      <c r="G823" s="176">
        <f>SUM(G824:G826)</f>
        <v>450</v>
      </c>
      <c r="H823" s="176">
        <f>SUM(H824:H826)</f>
        <v>0</v>
      </c>
    </row>
    <row r="824" spans="1:8" s="5" customFormat="1" ht="15">
      <c r="A824" s="215"/>
      <c r="B824" s="215" t="s">
        <v>595</v>
      </c>
      <c r="C824" s="170">
        <f t="shared" si="341"/>
        <v>510</v>
      </c>
      <c r="D824" s="170"/>
      <c r="E824" s="175"/>
      <c r="F824" s="223">
        <v>360</v>
      </c>
      <c r="G824" s="175">
        <v>150</v>
      </c>
      <c r="H824" s="170"/>
    </row>
    <row r="825" spans="1:8" s="5" customFormat="1" ht="15">
      <c r="A825" s="215"/>
      <c r="B825" s="215" t="s">
        <v>596</v>
      </c>
      <c r="C825" s="170">
        <f t="shared" si="341"/>
        <v>510</v>
      </c>
      <c r="D825" s="170"/>
      <c r="E825" s="175"/>
      <c r="F825" s="223">
        <v>360</v>
      </c>
      <c r="G825" s="175">
        <v>150</v>
      </c>
      <c r="H825" s="170"/>
    </row>
    <row r="826" spans="1:8" s="5" customFormat="1" ht="15">
      <c r="A826" s="215"/>
      <c r="B826" s="215" t="s">
        <v>675</v>
      </c>
      <c r="C826" s="170">
        <f t="shared" si="341"/>
        <v>510</v>
      </c>
      <c r="D826" s="170"/>
      <c r="E826" s="175"/>
      <c r="F826" s="223">
        <v>360</v>
      </c>
      <c r="G826" s="175">
        <v>150</v>
      </c>
      <c r="H826" s="170"/>
    </row>
    <row r="827" spans="1:8" s="5" customFormat="1" ht="51">
      <c r="A827" s="216" t="s">
        <v>999</v>
      </c>
      <c r="B827" s="18" t="s">
        <v>1004</v>
      </c>
      <c r="C827" s="176">
        <f t="shared" si="341"/>
        <v>150</v>
      </c>
      <c r="D827" s="176">
        <f>SUM(D828:D830)</f>
        <v>0</v>
      </c>
      <c r="E827" s="176">
        <f>SUM(E828:E830)</f>
        <v>0</v>
      </c>
      <c r="F827" s="222">
        <f>SUM(F828:F830)</f>
        <v>150</v>
      </c>
      <c r="G827" s="176">
        <f>SUM(G828:G830)</f>
        <v>0</v>
      </c>
      <c r="H827" s="176">
        <f>SUM(H828:H830)</f>
        <v>0</v>
      </c>
    </row>
    <row r="828" spans="1:8" s="5" customFormat="1" ht="15">
      <c r="A828" s="215"/>
      <c r="B828" s="215" t="s">
        <v>595</v>
      </c>
      <c r="C828" s="170">
        <f t="shared" si="341"/>
        <v>50</v>
      </c>
      <c r="D828" s="170"/>
      <c r="E828" s="175"/>
      <c r="F828" s="223">
        <v>50</v>
      </c>
      <c r="G828" s="175"/>
      <c r="H828" s="170"/>
    </row>
    <row r="829" spans="1:8" s="5" customFormat="1" ht="15">
      <c r="A829" s="215"/>
      <c r="B829" s="215" t="s">
        <v>596</v>
      </c>
      <c r="C829" s="170">
        <f t="shared" si="341"/>
        <v>50</v>
      </c>
      <c r="D829" s="170"/>
      <c r="E829" s="175"/>
      <c r="F829" s="223">
        <v>50</v>
      </c>
      <c r="G829" s="175"/>
      <c r="H829" s="170"/>
    </row>
    <row r="830" spans="1:8" s="5" customFormat="1" ht="15">
      <c r="A830" s="215"/>
      <c r="B830" s="215" t="s">
        <v>675</v>
      </c>
      <c r="C830" s="170">
        <f t="shared" si="341"/>
        <v>50</v>
      </c>
      <c r="D830" s="170"/>
      <c r="E830" s="175"/>
      <c r="F830" s="223">
        <v>50</v>
      </c>
      <c r="G830" s="175"/>
      <c r="H830" s="170"/>
    </row>
    <row r="831" spans="1:8" s="5" customFormat="1" ht="114.75">
      <c r="A831" s="216" t="s">
        <v>1000</v>
      </c>
      <c r="B831" s="18" t="s">
        <v>1005</v>
      </c>
      <c r="C831" s="176">
        <f t="shared" si="341"/>
        <v>90</v>
      </c>
      <c r="D831" s="176">
        <f>SUM(D832:D834)</f>
        <v>0</v>
      </c>
      <c r="E831" s="176">
        <f>SUM(E832:E834)</f>
        <v>0</v>
      </c>
      <c r="F831" s="222">
        <f>SUM(F832:F834)</f>
        <v>60</v>
      </c>
      <c r="G831" s="176">
        <f>SUM(G832:G834)</f>
        <v>30</v>
      </c>
      <c r="H831" s="176">
        <f>SUM(H832:H834)</f>
        <v>0</v>
      </c>
    </row>
    <row r="832" spans="1:8" s="5" customFormat="1" ht="15">
      <c r="A832" s="215"/>
      <c r="B832" s="215" t="s">
        <v>595</v>
      </c>
      <c r="C832" s="170">
        <f t="shared" si="341"/>
        <v>30</v>
      </c>
      <c r="D832" s="170"/>
      <c r="E832" s="175"/>
      <c r="F832" s="223">
        <v>20</v>
      </c>
      <c r="G832" s="175">
        <v>10</v>
      </c>
      <c r="H832" s="170"/>
    </row>
    <row r="833" spans="1:8" s="5" customFormat="1" ht="15">
      <c r="A833" s="215"/>
      <c r="B833" s="215" t="s">
        <v>596</v>
      </c>
      <c r="C833" s="170">
        <f t="shared" si="341"/>
        <v>30</v>
      </c>
      <c r="D833" s="170"/>
      <c r="E833" s="175"/>
      <c r="F833" s="223">
        <v>20</v>
      </c>
      <c r="G833" s="175">
        <v>10</v>
      </c>
      <c r="H833" s="170"/>
    </row>
    <row r="834" spans="1:8" s="5" customFormat="1" ht="15">
      <c r="A834" s="215"/>
      <c r="B834" s="215" t="s">
        <v>675</v>
      </c>
      <c r="C834" s="170">
        <f t="shared" si="341"/>
        <v>30</v>
      </c>
      <c r="D834" s="170"/>
      <c r="E834" s="175"/>
      <c r="F834" s="223">
        <v>20</v>
      </c>
      <c r="G834" s="175">
        <v>10</v>
      </c>
      <c r="H834" s="170"/>
    </row>
    <row r="835" spans="1:8" s="5" customFormat="1" ht="51">
      <c r="A835" s="216" t="s">
        <v>1001</v>
      </c>
      <c r="B835" s="18" t="s">
        <v>1006</v>
      </c>
      <c r="C835" s="176">
        <f t="shared" si="341"/>
        <v>240</v>
      </c>
      <c r="D835" s="176">
        <f>SUM(D836:D838)</f>
        <v>0</v>
      </c>
      <c r="E835" s="176">
        <f>SUM(E836:E838)</f>
        <v>0</v>
      </c>
      <c r="F835" s="222">
        <f>SUM(F836:F838)</f>
        <v>180</v>
      </c>
      <c r="G835" s="176">
        <f>SUM(G836:G838)</f>
        <v>60</v>
      </c>
      <c r="H835" s="176">
        <f>SUM(H836:H838)</f>
        <v>0</v>
      </c>
    </row>
    <row r="836" spans="1:8" s="5" customFormat="1" ht="15">
      <c r="A836" s="215"/>
      <c r="B836" s="215" t="s">
        <v>595</v>
      </c>
      <c r="C836" s="170">
        <f t="shared" si="341"/>
        <v>80</v>
      </c>
      <c r="D836" s="170"/>
      <c r="E836" s="175"/>
      <c r="F836" s="223">
        <v>60</v>
      </c>
      <c r="G836" s="175">
        <v>20</v>
      </c>
      <c r="H836" s="170"/>
    </row>
    <row r="837" spans="1:8" s="5" customFormat="1" ht="15">
      <c r="A837" s="215"/>
      <c r="B837" s="215" t="s">
        <v>596</v>
      </c>
      <c r="C837" s="170">
        <f t="shared" si="341"/>
        <v>80</v>
      </c>
      <c r="D837" s="170"/>
      <c r="E837" s="175"/>
      <c r="F837" s="223">
        <v>60</v>
      </c>
      <c r="G837" s="175">
        <v>20</v>
      </c>
      <c r="H837" s="170"/>
    </row>
    <row r="838" spans="1:8" s="5" customFormat="1" ht="15">
      <c r="A838" s="215"/>
      <c r="B838" s="215" t="s">
        <v>675</v>
      </c>
      <c r="C838" s="170">
        <f t="shared" si="341"/>
        <v>80</v>
      </c>
      <c r="D838" s="170"/>
      <c r="E838" s="175"/>
      <c r="F838" s="223">
        <v>60</v>
      </c>
      <c r="G838" s="175">
        <v>20</v>
      </c>
      <c r="H838" s="170"/>
    </row>
    <row r="839" spans="1:8" s="5" customFormat="1" ht="63.75">
      <c r="A839" s="216" t="s">
        <v>1002</v>
      </c>
      <c r="B839" s="18" t="s">
        <v>1007</v>
      </c>
      <c r="C839" s="176">
        <f t="shared" si="341"/>
        <v>150</v>
      </c>
      <c r="D839" s="176">
        <f>SUM(D840:D842)</f>
        <v>0</v>
      </c>
      <c r="E839" s="176">
        <f>SUM(E840:E842)</f>
        <v>0</v>
      </c>
      <c r="F839" s="222">
        <f>SUM(F840:F842)</f>
        <v>150</v>
      </c>
      <c r="G839" s="176">
        <f>SUM(G840:G842)</f>
        <v>0</v>
      </c>
      <c r="H839" s="176">
        <f>SUM(H840:H842)</f>
        <v>0</v>
      </c>
    </row>
    <row r="840" spans="1:8" s="5" customFormat="1" ht="15">
      <c r="A840" s="215"/>
      <c r="B840" s="215" t="s">
        <v>595</v>
      </c>
      <c r="C840" s="170">
        <f t="shared" si="341"/>
        <v>50</v>
      </c>
      <c r="D840" s="170"/>
      <c r="E840" s="175"/>
      <c r="F840" s="223">
        <v>50</v>
      </c>
      <c r="G840" s="175"/>
      <c r="H840" s="170"/>
    </row>
    <row r="841" spans="1:8" s="5" customFormat="1" ht="15">
      <c r="A841" s="215"/>
      <c r="B841" s="215" t="s">
        <v>596</v>
      </c>
      <c r="C841" s="170">
        <f t="shared" si="341"/>
        <v>50</v>
      </c>
      <c r="D841" s="170"/>
      <c r="E841" s="175"/>
      <c r="F841" s="223">
        <v>50</v>
      </c>
      <c r="G841" s="175"/>
      <c r="H841" s="170"/>
    </row>
    <row r="842" spans="1:8" s="5" customFormat="1" ht="15">
      <c r="A842" s="215"/>
      <c r="B842" s="215" t="s">
        <v>675</v>
      </c>
      <c r="C842" s="170">
        <f t="shared" si="341"/>
        <v>50</v>
      </c>
      <c r="D842" s="170"/>
      <c r="E842" s="175"/>
      <c r="F842" s="223">
        <v>50</v>
      </c>
      <c r="G842" s="175"/>
      <c r="H842" s="170"/>
    </row>
    <row r="843" spans="1:8" s="5" customFormat="1" ht="15">
      <c r="A843" s="20" t="s">
        <v>1008</v>
      </c>
      <c r="B843" s="11" t="s">
        <v>1021</v>
      </c>
      <c r="C843" s="174">
        <f>SUM(D843:H843)</f>
        <v>75</v>
      </c>
      <c r="D843" s="174">
        <f>SUM(D844:D846)</f>
        <v>0</v>
      </c>
      <c r="E843" s="174">
        <f>SUM(E844:E846)</f>
        <v>0</v>
      </c>
      <c r="F843" s="174">
        <f>SUM(F844:F846)</f>
        <v>75</v>
      </c>
      <c r="G843" s="174">
        <f>SUM(G844:G846)</f>
        <v>0</v>
      </c>
      <c r="H843" s="174">
        <f>SUM(H844:H846)</f>
        <v>0</v>
      </c>
    </row>
    <row r="844" spans="1:8" s="5" customFormat="1" ht="15">
      <c r="A844" s="215"/>
      <c r="B844" s="215" t="s">
        <v>595</v>
      </c>
      <c r="C844" s="170">
        <f t="shared" si="341"/>
        <v>20</v>
      </c>
      <c r="D844" s="170">
        <f>D848+D852</f>
        <v>0</v>
      </c>
      <c r="E844" s="170">
        <f aca="true" t="shared" si="342" ref="E844:H844">E848+E852</f>
        <v>0</v>
      </c>
      <c r="F844" s="170">
        <f t="shared" si="342"/>
        <v>20</v>
      </c>
      <c r="G844" s="170">
        <f t="shared" si="342"/>
        <v>0</v>
      </c>
      <c r="H844" s="170">
        <f t="shared" si="342"/>
        <v>0</v>
      </c>
    </row>
    <row r="845" spans="1:8" s="5" customFormat="1" ht="15">
      <c r="A845" s="215"/>
      <c r="B845" s="215" t="s">
        <v>596</v>
      </c>
      <c r="C845" s="170">
        <f t="shared" si="341"/>
        <v>26</v>
      </c>
      <c r="D845" s="170">
        <f aca="true" t="shared" si="343" ref="D845:H846">D849+D853</f>
        <v>0</v>
      </c>
      <c r="E845" s="170">
        <f t="shared" si="343"/>
        <v>0</v>
      </c>
      <c r="F845" s="170">
        <f t="shared" si="343"/>
        <v>26</v>
      </c>
      <c r="G845" s="170">
        <f t="shared" si="343"/>
        <v>0</v>
      </c>
      <c r="H845" s="170">
        <f t="shared" si="343"/>
        <v>0</v>
      </c>
    </row>
    <row r="846" spans="1:8" s="5" customFormat="1" ht="15">
      <c r="A846" s="215"/>
      <c r="B846" s="215" t="s">
        <v>675</v>
      </c>
      <c r="C846" s="170">
        <f t="shared" si="341"/>
        <v>29</v>
      </c>
      <c r="D846" s="170">
        <f t="shared" si="343"/>
        <v>0</v>
      </c>
      <c r="E846" s="170">
        <f t="shared" si="343"/>
        <v>0</v>
      </c>
      <c r="F846" s="170">
        <f t="shared" si="343"/>
        <v>29</v>
      </c>
      <c r="G846" s="170">
        <f t="shared" si="343"/>
        <v>0</v>
      </c>
      <c r="H846" s="170">
        <f t="shared" si="343"/>
        <v>0</v>
      </c>
    </row>
    <row r="847" spans="1:8" s="5" customFormat="1" ht="76.5">
      <c r="A847" s="216" t="s">
        <v>1009</v>
      </c>
      <c r="B847" s="18" t="s">
        <v>1011</v>
      </c>
      <c r="C847" s="176">
        <f aca="true" t="shared" si="344" ref="C847:C858">SUM(D847:H847)</f>
        <v>45</v>
      </c>
      <c r="D847" s="176">
        <f>SUM(D848:D850)</f>
        <v>0</v>
      </c>
      <c r="E847" s="176">
        <f>SUM(E848:E850)</f>
        <v>0</v>
      </c>
      <c r="F847" s="222">
        <f>SUM(F848:F850)</f>
        <v>45</v>
      </c>
      <c r="G847" s="176">
        <f>SUM(G848:G850)</f>
        <v>0</v>
      </c>
      <c r="H847" s="176">
        <f>SUM(H848:H850)</f>
        <v>0</v>
      </c>
    </row>
    <row r="848" spans="1:8" s="5" customFormat="1" ht="15">
      <c r="A848" s="215"/>
      <c r="B848" s="215" t="s">
        <v>595</v>
      </c>
      <c r="C848" s="170">
        <f t="shared" si="344"/>
        <v>10</v>
      </c>
      <c r="D848" s="170"/>
      <c r="E848" s="175"/>
      <c r="F848" s="223">
        <v>10</v>
      </c>
      <c r="G848" s="175"/>
      <c r="H848" s="170"/>
    </row>
    <row r="849" spans="1:8" s="5" customFormat="1" ht="15">
      <c r="A849" s="215"/>
      <c r="B849" s="215" t="s">
        <v>596</v>
      </c>
      <c r="C849" s="170">
        <f t="shared" si="344"/>
        <v>16</v>
      </c>
      <c r="D849" s="170"/>
      <c r="E849" s="175"/>
      <c r="F849" s="223">
        <v>16</v>
      </c>
      <c r="G849" s="175"/>
      <c r="H849" s="170"/>
    </row>
    <row r="850" spans="1:8" s="5" customFormat="1" ht="15">
      <c r="A850" s="215"/>
      <c r="B850" s="215" t="s">
        <v>675</v>
      </c>
      <c r="C850" s="170">
        <f t="shared" si="344"/>
        <v>19</v>
      </c>
      <c r="D850" s="170"/>
      <c r="E850" s="175"/>
      <c r="F850" s="223">
        <v>19</v>
      </c>
      <c r="G850" s="175"/>
      <c r="H850" s="170"/>
    </row>
    <row r="851" spans="1:8" s="5" customFormat="1" ht="102">
      <c r="A851" s="216" t="s">
        <v>1010</v>
      </c>
      <c r="B851" s="18" t="s">
        <v>1012</v>
      </c>
      <c r="C851" s="176">
        <f t="shared" si="344"/>
        <v>30</v>
      </c>
      <c r="D851" s="176">
        <f>SUM(D852:D854)</f>
        <v>0</v>
      </c>
      <c r="E851" s="176">
        <f>SUM(E852:E854)</f>
        <v>0</v>
      </c>
      <c r="F851" s="222">
        <f>SUM(F852:F854)</f>
        <v>30</v>
      </c>
      <c r="G851" s="176">
        <f>SUM(G852:G854)</f>
        <v>0</v>
      </c>
      <c r="H851" s="176">
        <f>SUM(H852:H854)</f>
        <v>0</v>
      </c>
    </row>
    <row r="852" spans="1:8" s="5" customFormat="1" ht="15">
      <c r="A852" s="215"/>
      <c r="B852" s="215" t="s">
        <v>595</v>
      </c>
      <c r="C852" s="170">
        <f t="shared" si="344"/>
        <v>10</v>
      </c>
      <c r="D852" s="170"/>
      <c r="E852" s="175"/>
      <c r="F852" s="223">
        <v>10</v>
      </c>
      <c r="G852" s="175"/>
      <c r="H852" s="170"/>
    </row>
    <row r="853" spans="1:8" s="5" customFormat="1" ht="15">
      <c r="A853" s="215"/>
      <c r="B853" s="215" t="s">
        <v>596</v>
      </c>
      <c r="C853" s="170">
        <f t="shared" si="344"/>
        <v>10</v>
      </c>
      <c r="D853" s="170"/>
      <c r="E853" s="175"/>
      <c r="F853" s="223">
        <v>10</v>
      </c>
      <c r="G853" s="175"/>
      <c r="H853" s="170"/>
    </row>
    <row r="854" spans="1:8" s="5" customFormat="1" ht="15">
      <c r="A854" s="215"/>
      <c r="B854" s="215" t="s">
        <v>675</v>
      </c>
      <c r="C854" s="170">
        <f t="shared" si="344"/>
        <v>10</v>
      </c>
      <c r="D854" s="170"/>
      <c r="E854" s="175"/>
      <c r="F854" s="223">
        <v>10</v>
      </c>
      <c r="G854" s="175"/>
      <c r="H854" s="170"/>
    </row>
    <row r="855" spans="1:8" s="5" customFormat="1" ht="15">
      <c r="A855" s="20" t="s">
        <v>1013</v>
      </c>
      <c r="B855" s="11" t="s">
        <v>1022</v>
      </c>
      <c r="C855" s="174">
        <f>SUM(D855:H855)</f>
        <v>390</v>
      </c>
      <c r="D855" s="174">
        <f>SUM(D856:D858)</f>
        <v>0</v>
      </c>
      <c r="E855" s="174">
        <f>SUM(E856:E858)</f>
        <v>0</v>
      </c>
      <c r="F855" s="174">
        <f>SUM(F856:F858)</f>
        <v>210</v>
      </c>
      <c r="G855" s="174">
        <f>SUM(G856:G858)</f>
        <v>180</v>
      </c>
      <c r="H855" s="174">
        <f>SUM(H856:H858)</f>
        <v>0</v>
      </c>
    </row>
    <row r="856" spans="1:8" s="5" customFormat="1" ht="15">
      <c r="A856" s="215"/>
      <c r="B856" s="215" t="s">
        <v>595</v>
      </c>
      <c r="C856" s="170">
        <f t="shared" si="344"/>
        <v>130</v>
      </c>
      <c r="D856" s="170">
        <f>D860+D864</f>
        <v>0</v>
      </c>
      <c r="E856" s="170">
        <f aca="true" t="shared" si="345" ref="E856:H856">E860+E864</f>
        <v>0</v>
      </c>
      <c r="F856" s="170">
        <f t="shared" si="345"/>
        <v>70</v>
      </c>
      <c r="G856" s="170">
        <f t="shared" si="345"/>
        <v>60</v>
      </c>
      <c r="H856" s="170">
        <f t="shared" si="345"/>
        <v>0</v>
      </c>
    </row>
    <row r="857" spans="1:8" s="5" customFormat="1" ht="15">
      <c r="A857" s="215"/>
      <c r="B857" s="215" t="s">
        <v>596</v>
      </c>
      <c r="C857" s="170">
        <f t="shared" si="344"/>
        <v>130</v>
      </c>
      <c r="D857" s="170">
        <f aca="true" t="shared" si="346" ref="D857:H857">D861+D865</f>
        <v>0</v>
      </c>
      <c r="E857" s="170">
        <f t="shared" si="346"/>
        <v>0</v>
      </c>
      <c r="F857" s="170">
        <f t="shared" si="346"/>
        <v>70</v>
      </c>
      <c r="G857" s="170">
        <f t="shared" si="346"/>
        <v>60</v>
      </c>
      <c r="H857" s="170">
        <f t="shared" si="346"/>
        <v>0</v>
      </c>
    </row>
    <row r="858" spans="1:8" s="5" customFormat="1" ht="15">
      <c r="A858" s="215"/>
      <c r="B858" s="215" t="s">
        <v>675</v>
      </c>
      <c r="C858" s="170">
        <f t="shared" si="344"/>
        <v>130</v>
      </c>
      <c r="D858" s="170">
        <f aca="true" t="shared" si="347" ref="D858:H858">D862+D866</f>
        <v>0</v>
      </c>
      <c r="E858" s="170">
        <f t="shared" si="347"/>
        <v>0</v>
      </c>
      <c r="F858" s="170">
        <f t="shared" si="347"/>
        <v>70</v>
      </c>
      <c r="G858" s="170">
        <f t="shared" si="347"/>
        <v>60</v>
      </c>
      <c r="H858" s="170">
        <f t="shared" si="347"/>
        <v>0</v>
      </c>
    </row>
    <row r="859" spans="1:8" s="5" customFormat="1" ht="63.75">
      <c r="A859" s="216" t="s">
        <v>1014</v>
      </c>
      <c r="B859" s="18" t="s">
        <v>1016</v>
      </c>
      <c r="C859" s="176">
        <f aca="true" t="shared" si="348" ref="C859:C866">SUM(D859:H859)</f>
        <v>300</v>
      </c>
      <c r="D859" s="176">
        <f>SUM(D860:D862)</f>
        <v>0</v>
      </c>
      <c r="E859" s="176">
        <f>SUM(E860:E862)</f>
        <v>0</v>
      </c>
      <c r="F859" s="222">
        <f>SUM(F860:F862)</f>
        <v>150</v>
      </c>
      <c r="G859" s="176">
        <f>SUM(G860:G862)</f>
        <v>150</v>
      </c>
      <c r="H859" s="176">
        <f>SUM(H860:H862)</f>
        <v>0</v>
      </c>
    </row>
    <row r="860" spans="1:8" s="5" customFormat="1" ht="15">
      <c r="A860" s="215"/>
      <c r="B860" s="215" t="s">
        <v>595</v>
      </c>
      <c r="C860" s="170">
        <f t="shared" si="348"/>
        <v>100</v>
      </c>
      <c r="D860" s="170"/>
      <c r="E860" s="175"/>
      <c r="F860" s="223">
        <v>50</v>
      </c>
      <c r="G860" s="175">
        <v>50</v>
      </c>
      <c r="H860" s="170"/>
    </row>
    <row r="861" spans="1:8" s="5" customFormat="1" ht="15">
      <c r="A861" s="215"/>
      <c r="B861" s="215" t="s">
        <v>596</v>
      </c>
      <c r="C861" s="170">
        <f t="shared" si="348"/>
        <v>100</v>
      </c>
      <c r="D861" s="170"/>
      <c r="E861" s="175"/>
      <c r="F861" s="223">
        <v>50</v>
      </c>
      <c r="G861" s="175">
        <v>50</v>
      </c>
      <c r="H861" s="170"/>
    </row>
    <row r="862" spans="1:8" s="5" customFormat="1" ht="15">
      <c r="A862" s="215"/>
      <c r="B862" s="215" t="s">
        <v>675</v>
      </c>
      <c r="C862" s="170">
        <f t="shared" si="348"/>
        <v>100</v>
      </c>
      <c r="D862" s="170"/>
      <c r="E862" s="175"/>
      <c r="F862" s="223">
        <v>50</v>
      </c>
      <c r="G862" s="175">
        <v>50</v>
      </c>
      <c r="H862" s="170"/>
    </row>
    <row r="863" spans="1:8" s="5" customFormat="1" ht="38.25">
      <c r="A863" s="216" t="s">
        <v>1015</v>
      </c>
      <c r="B863" s="18" t="s">
        <v>1017</v>
      </c>
      <c r="C863" s="176">
        <f t="shared" si="348"/>
        <v>90</v>
      </c>
      <c r="D863" s="176">
        <f>SUM(D864:D866)</f>
        <v>0</v>
      </c>
      <c r="E863" s="176">
        <f>SUM(E864:E866)</f>
        <v>0</v>
      </c>
      <c r="F863" s="222">
        <f>SUM(F864:F866)</f>
        <v>60</v>
      </c>
      <c r="G863" s="176">
        <f>SUM(G864:G866)</f>
        <v>30</v>
      </c>
      <c r="H863" s="176">
        <f>SUM(H864:H866)</f>
        <v>0</v>
      </c>
    </row>
    <row r="864" spans="1:8" s="5" customFormat="1" ht="15">
      <c r="A864" s="215"/>
      <c r="B864" s="215" t="s">
        <v>595</v>
      </c>
      <c r="C864" s="170">
        <f t="shared" si="348"/>
        <v>30</v>
      </c>
      <c r="D864" s="170"/>
      <c r="E864" s="175"/>
      <c r="F864" s="223">
        <v>20</v>
      </c>
      <c r="G864" s="175">
        <v>10</v>
      </c>
      <c r="H864" s="170"/>
    </row>
    <row r="865" spans="1:8" s="5" customFormat="1" ht="15">
      <c r="A865" s="215"/>
      <c r="B865" s="215" t="s">
        <v>596</v>
      </c>
      <c r="C865" s="170">
        <f t="shared" si="348"/>
        <v>30</v>
      </c>
      <c r="D865" s="170"/>
      <c r="E865" s="175"/>
      <c r="F865" s="223">
        <v>20</v>
      </c>
      <c r="G865" s="175">
        <v>10</v>
      </c>
      <c r="H865" s="170"/>
    </row>
    <row r="866" spans="1:8" s="5" customFormat="1" ht="15">
      <c r="A866" s="215"/>
      <c r="B866" s="215" t="s">
        <v>675</v>
      </c>
      <c r="C866" s="170">
        <f t="shared" si="348"/>
        <v>30</v>
      </c>
      <c r="D866" s="170"/>
      <c r="E866" s="175"/>
      <c r="F866" s="223">
        <v>20</v>
      </c>
      <c r="G866" s="175">
        <v>10</v>
      </c>
      <c r="H866" s="170"/>
    </row>
  </sheetData>
  <mergeCells count="6">
    <mergeCell ref="A3:H3"/>
    <mergeCell ref="A4:H4"/>
    <mergeCell ref="A6:A7"/>
    <mergeCell ref="B6:B7"/>
    <mergeCell ref="C6:C7"/>
    <mergeCell ref="D6:H6"/>
  </mergeCells>
  <printOptions/>
  <pageMargins left="0.25" right="0.25" top="0.75" bottom="0.75" header="0.3" footer="0.3"/>
  <pageSetup fitToHeight="0" fitToWidth="1" horizontalDpi="600" verticalDpi="600" orientation="portrait" paperSize="9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61"/>
  <sheetViews>
    <sheetView zoomScale="80" zoomScaleNormal="80" workbookViewId="0" topLeftCell="A1">
      <selection activeCell="A582" sqref="A582:XFD861"/>
    </sheetView>
  </sheetViews>
  <sheetFormatPr defaultColWidth="9.140625" defaultRowHeight="15"/>
  <cols>
    <col min="1" max="1" width="7.28125" style="1" customWidth="1"/>
    <col min="2" max="2" width="56.00390625" style="1" customWidth="1"/>
    <col min="3" max="3" width="13.57421875" style="2" bestFit="1" customWidth="1"/>
    <col min="4" max="4" width="11.00390625" style="2" bestFit="1" customWidth="1"/>
    <col min="5" max="5" width="12.00390625" style="2" bestFit="1" customWidth="1"/>
    <col min="6" max="6" width="13.140625" style="2" customWidth="1"/>
    <col min="7" max="7" width="15.57421875" style="2" customWidth="1"/>
    <col min="8" max="8" width="14.140625" style="2" customWidth="1"/>
    <col min="9" max="16384" width="9.140625" style="1" customWidth="1"/>
  </cols>
  <sheetData>
    <row r="3" spans="1:8" ht="15" customHeight="1">
      <c r="A3" s="235" t="s">
        <v>0</v>
      </c>
      <c r="B3" s="235"/>
      <c r="C3" s="235"/>
      <c r="D3" s="235"/>
      <c r="E3" s="235"/>
      <c r="F3" s="235"/>
      <c r="G3" s="235"/>
      <c r="H3" s="235"/>
    </row>
    <row r="4" spans="1:8" ht="15" customHeight="1">
      <c r="A4" s="235" t="s">
        <v>674</v>
      </c>
      <c r="B4" s="235"/>
      <c r="C4" s="235"/>
      <c r="D4" s="235"/>
      <c r="E4" s="235"/>
      <c r="F4" s="235"/>
      <c r="G4" s="235"/>
      <c r="H4" s="235"/>
    </row>
    <row r="6" spans="1:8" ht="15">
      <c r="A6" s="234" t="s">
        <v>1</v>
      </c>
      <c r="B6" s="234" t="s">
        <v>2</v>
      </c>
      <c r="C6" s="233" t="s">
        <v>3</v>
      </c>
      <c r="D6" s="232" t="s">
        <v>593</v>
      </c>
      <c r="E6" s="232"/>
      <c r="F6" s="232"/>
      <c r="G6" s="232"/>
      <c r="H6" s="232"/>
    </row>
    <row r="7" spans="1:8" s="5" customFormat="1" ht="25.5">
      <c r="A7" s="234"/>
      <c r="B7" s="234"/>
      <c r="C7" s="233"/>
      <c r="D7" s="168" t="s">
        <v>597</v>
      </c>
      <c r="E7" s="168" t="s">
        <v>598</v>
      </c>
      <c r="F7" s="168" t="s">
        <v>599</v>
      </c>
      <c r="G7" s="168" t="s">
        <v>7</v>
      </c>
      <c r="H7" s="168" t="s">
        <v>8</v>
      </c>
    </row>
    <row r="8" spans="1:8" s="7" customFormat="1" ht="15">
      <c r="A8" s="6"/>
      <c r="B8" s="6" t="s">
        <v>9</v>
      </c>
      <c r="C8" s="169">
        <f aca="true" t="shared" si="0" ref="C8:E8">SUM(C9:C11)</f>
        <v>6148151.76034</v>
      </c>
      <c r="D8" s="169">
        <f t="shared" si="0"/>
        <v>71754</v>
      </c>
      <c r="E8" s="169">
        <f t="shared" si="0"/>
        <v>999229.81</v>
      </c>
      <c r="F8" s="169">
        <f>SUM(F9:F11)</f>
        <v>5071723.45034</v>
      </c>
      <c r="G8" s="169">
        <f aca="true" t="shared" si="1" ref="G8:H8">SUM(G9:G11)</f>
        <v>5444.5</v>
      </c>
      <c r="H8" s="169">
        <f t="shared" si="1"/>
        <v>0</v>
      </c>
    </row>
    <row r="9" spans="1:8" s="5" customFormat="1" ht="15">
      <c r="A9" s="167"/>
      <c r="B9" s="167" t="s">
        <v>595</v>
      </c>
      <c r="C9" s="170">
        <f>SUM(D9:H9)</f>
        <v>2024379.4508399998</v>
      </c>
      <c r="D9" s="170">
        <f aca="true" t="shared" si="2" ref="D9:H11">SUM(D13)</f>
        <v>70530</v>
      </c>
      <c r="E9" s="170">
        <f t="shared" si="2"/>
        <v>425444.81</v>
      </c>
      <c r="F9" s="170">
        <f>SUM(F13)</f>
        <v>1526625.8408399997</v>
      </c>
      <c r="G9" s="170">
        <f t="shared" si="2"/>
        <v>1778.8</v>
      </c>
      <c r="H9" s="170">
        <f t="shared" si="2"/>
        <v>0</v>
      </c>
    </row>
    <row r="10" spans="1:8" s="5" customFormat="1" ht="15">
      <c r="A10" s="167"/>
      <c r="B10" s="167" t="s">
        <v>596</v>
      </c>
      <c r="C10" s="170">
        <f>SUM(D10:H10)</f>
        <v>1963234.083</v>
      </c>
      <c r="D10" s="170">
        <f t="shared" si="2"/>
        <v>583</v>
      </c>
      <c r="E10" s="170">
        <f t="shared" si="2"/>
        <v>286887.5</v>
      </c>
      <c r="F10" s="170">
        <f t="shared" si="2"/>
        <v>1673940.3830000001</v>
      </c>
      <c r="G10" s="170">
        <f t="shared" si="2"/>
        <v>1823.2</v>
      </c>
      <c r="H10" s="170">
        <f t="shared" si="2"/>
        <v>0</v>
      </c>
    </row>
    <row r="11" spans="1:8" s="5" customFormat="1" ht="15">
      <c r="A11" s="167"/>
      <c r="B11" s="167" t="s">
        <v>675</v>
      </c>
      <c r="C11" s="170">
        <f>SUM(D11:H11)</f>
        <v>2160538.2265</v>
      </c>
      <c r="D11" s="170">
        <f t="shared" si="2"/>
        <v>641</v>
      </c>
      <c r="E11" s="170">
        <f t="shared" si="2"/>
        <v>286897.5</v>
      </c>
      <c r="F11" s="170">
        <f t="shared" si="2"/>
        <v>1871157.2264999999</v>
      </c>
      <c r="G11" s="170">
        <f>SUM(G15)</f>
        <v>1842.5</v>
      </c>
      <c r="H11" s="170"/>
    </row>
    <row r="12" spans="1:8" s="7" customFormat="1" ht="25.5">
      <c r="A12" s="8"/>
      <c r="B12" s="8" t="s">
        <v>678</v>
      </c>
      <c r="C12" s="171">
        <f aca="true" t="shared" si="3" ref="C12:H12">SUM(C13:C15)</f>
        <v>6148151.76034</v>
      </c>
      <c r="D12" s="171">
        <f t="shared" si="3"/>
        <v>71754</v>
      </c>
      <c r="E12" s="171">
        <f t="shared" si="3"/>
        <v>999229.81</v>
      </c>
      <c r="F12" s="171">
        <f>SUM(F13:F15)</f>
        <v>5071723.45034</v>
      </c>
      <c r="G12" s="171">
        <f t="shared" si="3"/>
        <v>5444.5</v>
      </c>
      <c r="H12" s="171">
        <f t="shared" si="3"/>
        <v>0</v>
      </c>
    </row>
    <row r="13" spans="1:8" s="5" customFormat="1" ht="15">
      <c r="A13" s="167"/>
      <c r="B13" s="167" t="s">
        <v>595</v>
      </c>
      <c r="C13" s="170">
        <f aca="true" t="shared" si="4" ref="C13:C15">SUM(D13:H13)</f>
        <v>2024379.4508399998</v>
      </c>
      <c r="D13" s="170">
        <f aca="true" t="shared" si="5" ref="D13:H15">SUM(D17,D85,D455,D538,D583,D768,D845,D854)</f>
        <v>70530</v>
      </c>
      <c r="E13" s="170">
        <f t="shared" si="5"/>
        <v>425444.81</v>
      </c>
      <c r="F13" s="170">
        <f t="shared" si="5"/>
        <v>1526625.8408399997</v>
      </c>
      <c r="G13" s="170">
        <f t="shared" si="5"/>
        <v>1778.8</v>
      </c>
      <c r="H13" s="170">
        <f t="shared" si="5"/>
        <v>0</v>
      </c>
    </row>
    <row r="14" spans="1:8" s="5" customFormat="1" ht="15">
      <c r="A14" s="167"/>
      <c r="B14" s="167" t="s">
        <v>596</v>
      </c>
      <c r="C14" s="170">
        <f t="shared" si="4"/>
        <v>1963234.083</v>
      </c>
      <c r="D14" s="170">
        <f t="shared" si="5"/>
        <v>583</v>
      </c>
      <c r="E14" s="170">
        <f t="shared" si="5"/>
        <v>286887.5</v>
      </c>
      <c r="F14" s="170">
        <f t="shared" si="5"/>
        <v>1673940.3830000001</v>
      </c>
      <c r="G14" s="170">
        <f t="shared" si="5"/>
        <v>1823.2</v>
      </c>
      <c r="H14" s="170">
        <f t="shared" si="5"/>
        <v>0</v>
      </c>
    </row>
    <row r="15" spans="1:8" s="5" customFormat="1" ht="15">
      <c r="A15" s="167"/>
      <c r="B15" s="167" t="s">
        <v>675</v>
      </c>
      <c r="C15" s="170">
        <f t="shared" si="4"/>
        <v>2160538.2265</v>
      </c>
      <c r="D15" s="170">
        <f t="shared" si="5"/>
        <v>641</v>
      </c>
      <c r="E15" s="170">
        <f t="shared" si="5"/>
        <v>286897.5</v>
      </c>
      <c r="F15" s="170">
        <f t="shared" si="5"/>
        <v>1871157.2264999999</v>
      </c>
      <c r="G15" s="170">
        <f t="shared" si="5"/>
        <v>1842.5</v>
      </c>
      <c r="H15" s="170">
        <f t="shared" si="5"/>
        <v>0</v>
      </c>
    </row>
    <row r="16" spans="1:8" s="5" customFormat="1" ht="15">
      <c r="A16" s="9">
        <v>1</v>
      </c>
      <c r="B16" s="9" t="s">
        <v>679</v>
      </c>
      <c r="C16" s="172">
        <f>SUM(D16:H16)</f>
        <v>1395543</v>
      </c>
      <c r="D16" s="172">
        <f>SUM(D17:D19)</f>
        <v>0</v>
      </c>
      <c r="E16" s="172">
        <f>SUM(E17:E19)</f>
        <v>429052.5</v>
      </c>
      <c r="F16" s="172">
        <f>SUM(F17:F19)</f>
        <v>965330</v>
      </c>
      <c r="G16" s="172">
        <f>SUM(G17:G19)</f>
        <v>1160.5</v>
      </c>
      <c r="H16" s="172">
        <f>SUM(H17:H19)</f>
        <v>0</v>
      </c>
    </row>
    <row r="17" spans="1:8" s="5" customFormat="1" ht="15">
      <c r="A17" s="167"/>
      <c r="B17" s="167" t="s">
        <v>595</v>
      </c>
      <c r="C17" s="170">
        <f>SUM(D17:H17)</f>
        <v>465187.3</v>
      </c>
      <c r="D17" s="170">
        <f>SUM(D22,D26,D30,D34,D38,D42,D47,D51,D55,D60,D64,D68,D72,D76)</f>
        <v>0</v>
      </c>
      <c r="E17" s="170">
        <f aca="true" t="shared" si="6" ref="E17:H17">SUM(E22,E26,E30,E34,E38,E42,E47,E51,E55,E60,E64,E68,E72,E76)</f>
        <v>143017.5</v>
      </c>
      <c r="F17" s="170">
        <f t="shared" si="6"/>
        <v>321772</v>
      </c>
      <c r="G17" s="170">
        <f t="shared" si="6"/>
        <v>397.8</v>
      </c>
      <c r="H17" s="170">
        <f t="shared" si="6"/>
        <v>0</v>
      </c>
    </row>
    <row r="18" spans="1:8" s="5" customFormat="1" ht="15">
      <c r="A18" s="167"/>
      <c r="B18" s="167" t="s">
        <v>596</v>
      </c>
      <c r="C18" s="170">
        <f>SUM(D18:H18)</f>
        <v>465184.7</v>
      </c>
      <c r="D18" s="170">
        <f aca="true" t="shared" si="7" ref="D18:H19">SUM(D23,D27,D31,D35,D39,D43,D48,D52,D56,D61,D65,D69,D73,D77)</f>
        <v>0</v>
      </c>
      <c r="E18" s="170">
        <f t="shared" si="7"/>
        <v>143017.5</v>
      </c>
      <c r="F18" s="170">
        <f t="shared" si="7"/>
        <v>321786</v>
      </c>
      <c r="G18" s="170">
        <f t="shared" si="7"/>
        <v>381.2</v>
      </c>
      <c r="H18" s="170">
        <f t="shared" si="7"/>
        <v>0</v>
      </c>
    </row>
    <row r="19" spans="1:8" s="5" customFormat="1" ht="15">
      <c r="A19" s="167"/>
      <c r="B19" s="167" t="s">
        <v>675</v>
      </c>
      <c r="C19" s="170">
        <f>SUM(D19:H19)</f>
        <v>465171</v>
      </c>
      <c r="D19" s="170">
        <f t="shared" si="7"/>
        <v>0</v>
      </c>
      <c r="E19" s="170">
        <f t="shared" si="7"/>
        <v>143017.5</v>
      </c>
      <c r="F19" s="170">
        <f t="shared" si="7"/>
        <v>321772</v>
      </c>
      <c r="G19" s="170">
        <f t="shared" si="7"/>
        <v>381.5</v>
      </c>
      <c r="H19" s="170">
        <f t="shared" si="7"/>
        <v>0</v>
      </c>
    </row>
    <row r="20" spans="1:8" s="5" customFormat="1" ht="25.5">
      <c r="A20" s="10" t="s">
        <v>538</v>
      </c>
      <c r="B20" s="10" t="s">
        <v>680</v>
      </c>
      <c r="C20" s="173">
        <f>C21+C25+C29+C33+C37+C41</f>
        <v>290.1</v>
      </c>
      <c r="D20" s="173">
        <f aca="true" t="shared" si="8" ref="D20:H20">D21+D25+D29+D33+D37+D41</f>
        <v>0</v>
      </c>
      <c r="E20" s="173">
        <f t="shared" si="8"/>
        <v>0</v>
      </c>
      <c r="F20" s="173">
        <f t="shared" si="8"/>
        <v>179.6</v>
      </c>
      <c r="G20" s="173">
        <f t="shared" si="8"/>
        <v>110.5</v>
      </c>
      <c r="H20" s="173">
        <f t="shared" si="8"/>
        <v>0</v>
      </c>
    </row>
    <row r="21" spans="1:8" s="5" customFormat="1" ht="25.5">
      <c r="A21" s="11" t="s">
        <v>681</v>
      </c>
      <c r="B21" s="11" t="s">
        <v>18</v>
      </c>
      <c r="C21" s="174">
        <f>SUM(D21:H21)</f>
        <v>17</v>
      </c>
      <c r="D21" s="174">
        <f>SUM(D22:D24)</f>
        <v>0</v>
      </c>
      <c r="E21" s="174">
        <f>SUM(E22:E24)</f>
        <v>0</v>
      </c>
      <c r="F21" s="174">
        <f>SUM(F22:F24)</f>
        <v>0</v>
      </c>
      <c r="G21" s="174">
        <f>SUM(G22:G24)</f>
        <v>17</v>
      </c>
      <c r="H21" s="174">
        <f>SUM(H22:H24)</f>
        <v>0</v>
      </c>
    </row>
    <row r="22" spans="1:8" s="5" customFormat="1" ht="15">
      <c r="A22" s="167"/>
      <c r="B22" s="167" t="s">
        <v>595</v>
      </c>
      <c r="C22" s="170">
        <f aca="true" t="shared" si="9" ref="C22:C84">SUM(D22:H22)</f>
        <v>17</v>
      </c>
      <c r="D22" s="170"/>
      <c r="E22" s="170"/>
      <c r="F22" s="170"/>
      <c r="G22" s="176">
        <f>8.5*2</f>
        <v>17</v>
      </c>
      <c r="H22" s="170"/>
    </row>
    <row r="23" spans="1:8" s="5" customFormat="1" ht="15">
      <c r="A23" s="167"/>
      <c r="B23" s="167" t="s">
        <v>596</v>
      </c>
      <c r="C23" s="170">
        <f t="shared" si="9"/>
        <v>0</v>
      </c>
      <c r="D23" s="170"/>
      <c r="E23" s="170"/>
      <c r="F23" s="170"/>
      <c r="G23" s="176">
        <v>0</v>
      </c>
      <c r="H23" s="170"/>
    </row>
    <row r="24" spans="1:8" s="5" customFormat="1" ht="15">
      <c r="A24" s="167"/>
      <c r="B24" s="167" t="s">
        <v>675</v>
      </c>
      <c r="C24" s="170">
        <f t="shared" si="9"/>
        <v>0</v>
      </c>
      <c r="D24" s="170"/>
      <c r="E24" s="170"/>
      <c r="F24" s="170"/>
      <c r="G24" s="176">
        <v>0</v>
      </c>
      <c r="H24" s="170"/>
    </row>
    <row r="25" spans="1:8" s="5" customFormat="1" ht="25.5">
      <c r="A25" s="11" t="s">
        <v>682</v>
      </c>
      <c r="B25" s="11" t="s">
        <v>20</v>
      </c>
      <c r="C25" s="174">
        <f t="shared" si="9"/>
        <v>15.600000000000001</v>
      </c>
      <c r="D25" s="174">
        <f>SUM(D26:D28)</f>
        <v>0</v>
      </c>
      <c r="E25" s="174">
        <f>SUM(E26:E28)</f>
        <v>0</v>
      </c>
      <c r="F25" s="174">
        <f>SUM(F26:F28)</f>
        <v>15.600000000000001</v>
      </c>
      <c r="G25" s="174">
        <f>SUM(G26:G28)</f>
        <v>0</v>
      </c>
      <c r="H25" s="174">
        <f>SUM(H26:H28)</f>
        <v>0</v>
      </c>
    </row>
    <row r="26" spans="1:8" s="5" customFormat="1" ht="15">
      <c r="A26" s="167"/>
      <c r="B26" s="167" t="s">
        <v>595</v>
      </c>
      <c r="C26" s="170">
        <f t="shared" si="9"/>
        <v>5.2</v>
      </c>
      <c r="D26" s="170"/>
      <c r="E26" s="170"/>
      <c r="F26" s="170">
        <v>5.2</v>
      </c>
      <c r="G26" s="170"/>
      <c r="H26" s="170"/>
    </row>
    <row r="27" spans="1:8" s="5" customFormat="1" ht="15">
      <c r="A27" s="167"/>
      <c r="B27" s="167" t="s">
        <v>596</v>
      </c>
      <c r="C27" s="170">
        <f t="shared" si="9"/>
        <v>5.2</v>
      </c>
      <c r="D27" s="170"/>
      <c r="E27" s="170"/>
      <c r="F27" s="170">
        <v>5.2</v>
      </c>
      <c r="G27" s="170"/>
      <c r="H27" s="170"/>
    </row>
    <row r="28" spans="1:8" s="5" customFormat="1" ht="15">
      <c r="A28" s="167"/>
      <c r="B28" s="167" t="s">
        <v>675</v>
      </c>
      <c r="C28" s="170">
        <f t="shared" si="9"/>
        <v>5.2</v>
      </c>
      <c r="D28" s="170"/>
      <c r="E28" s="170"/>
      <c r="F28" s="170">
        <v>5.2</v>
      </c>
      <c r="G28" s="170"/>
      <c r="H28" s="170"/>
    </row>
    <row r="29" spans="1:8" s="5" customFormat="1" ht="25.5">
      <c r="A29" s="11" t="s">
        <v>683</v>
      </c>
      <c r="B29" s="11" t="s">
        <v>704</v>
      </c>
      <c r="C29" s="174">
        <f t="shared" si="9"/>
        <v>29</v>
      </c>
      <c r="D29" s="174">
        <f>SUM(D30:D32)</f>
        <v>0</v>
      </c>
      <c r="E29" s="174">
        <f>SUM(E30:E32)</f>
        <v>0</v>
      </c>
      <c r="F29" s="174">
        <f>SUM(F30:F32)</f>
        <v>14</v>
      </c>
      <c r="G29" s="174">
        <f>SUM(G30:G32)</f>
        <v>15</v>
      </c>
      <c r="H29" s="174">
        <f>SUM(H30:H32)</f>
        <v>0</v>
      </c>
    </row>
    <row r="30" spans="1:8" s="5" customFormat="1" ht="15">
      <c r="A30" s="167"/>
      <c r="B30" s="167" t="s">
        <v>595</v>
      </c>
      <c r="C30" s="170">
        <f t="shared" si="9"/>
        <v>5</v>
      </c>
      <c r="D30" s="170"/>
      <c r="E30" s="170"/>
      <c r="F30" s="170"/>
      <c r="G30" s="175">
        <v>5</v>
      </c>
      <c r="H30" s="170"/>
    </row>
    <row r="31" spans="1:8" s="5" customFormat="1" ht="15">
      <c r="A31" s="167"/>
      <c r="B31" s="167" t="s">
        <v>596</v>
      </c>
      <c r="C31" s="170">
        <f t="shared" si="9"/>
        <v>19</v>
      </c>
      <c r="D31" s="170"/>
      <c r="E31" s="170"/>
      <c r="F31" s="170">
        <v>14</v>
      </c>
      <c r="G31" s="175">
        <v>5</v>
      </c>
      <c r="H31" s="170"/>
    </row>
    <row r="32" spans="1:8" s="5" customFormat="1" ht="15">
      <c r="A32" s="167"/>
      <c r="B32" s="167" t="s">
        <v>675</v>
      </c>
      <c r="C32" s="170">
        <f t="shared" si="9"/>
        <v>5</v>
      </c>
      <c r="D32" s="170"/>
      <c r="E32" s="170"/>
      <c r="F32" s="170"/>
      <c r="G32" s="175">
        <v>5</v>
      </c>
      <c r="H32" s="170"/>
    </row>
    <row r="33" spans="1:8" s="5" customFormat="1" ht="25.5">
      <c r="A33" s="11" t="s">
        <v>684</v>
      </c>
      <c r="B33" s="11" t="s">
        <v>24</v>
      </c>
      <c r="C33" s="174">
        <f t="shared" si="9"/>
        <v>78.5</v>
      </c>
      <c r="D33" s="174">
        <f>SUM(D34:D36)</f>
        <v>0</v>
      </c>
      <c r="E33" s="174">
        <f>SUM(E34:E36)</f>
        <v>0</v>
      </c>
      <c r="F33" s="174">
        <f>SUM(F34:F36)</f>
        <v>0</v>
      </c>
      <c r="G33" s="174">
        <f>SUM(G34:G36)</f>
        <v>78.5</v>
      </c>
      <c r="H33" s="174">
        <f>SUM(H34:H36)</f>
        <v>0</v>
      </c>
    </row>
    <row r="34" spans="1:8" s="5" customFormat="1" ht="15">
      <c r="A34" s="167"/>
      <c r="B34" s="167" t="s">
        <v>595</v>
      </c>
      <c r="C34" s="170">
        <f t="shared" si="9"/>
        <v>25.8</v>
      </c>
      <c r="D34" s="170"/>
      <c r="E34" s="170"/>
      <c r="F34" s="170"/>
      <c r="G34" s="175">
        <v>25.8</v>
      </c>
      <c r="H34" s="170"/>
    </row>
    <row r="35" spans="1:8" s="5" customFormat="1" ht="15">
      <c r="A35" s="167"/>
      <c r="B35" s="167" t="s">
        <v>596</v>
      </c>
      <c r="C35" s="170">
        <f t="shared" si="9"/>
        <v>26.2</v>
      </c>
      <c r="D35" s="170"/>
      <c r="E35" s="170"/>
      <c r="F35" s="170"/>
      <c r="G35" s="175">
        <v>26.2</v>
      </c>
      <c r="H35" s="170"/>
    </row>
    <row r="36" spans="1:8" s="5" customFormat="1" ht="15">
      <c r="A36" s="167"/>
      <c r="B36" s="167" t="s">
        <v>675</v>
      </c>
      <c r="C36" s="170">
        <f t="shared" si="9"/>
        <v>26.5</v>
      </c>
      <c r="D36" s="170"/>
      <c r="E36" s="170"/>
      <c r="F36" s="170"/>
      <c r="G36" s="175">
        <v>26.5</v>
      </c>
      <c r="H36" s="170"/>
    </row>
    <row r="37" spans="1:8" s="5" customFormat="1" ht="25.5">
      <c r="A37" s="11" t="s">
        <v>685</v>
      </c>
      <c r="B37" s="11" t="s">
        <v>26</v>
      </c>
      <c r="C37" s="174">
        <f t="shared" si="9"/>
        <v>150</v>
      </c>
      <c r="D37" s="174">
        <f>SUM(D38:D40)</f>
        <v>0</v>
      </c>
      <c r="E37" s="174">
        <f>SUM(E38:E40)</f>
        <v>0</v>
      </c>
      <c r="F37" s="174">
        <f>SUM(F38:F40)</f>
        <v>150</v>
      </c>
      <c r="G37" s="174">
        <f>SUM(G38:G40)</f>
        <v>0</v>
      </c>
      <c r="H37" s="174">
        <f>SUM(H38:H40)</f>
        <v>0</v>
      </c>
    </row>
    <row r="38" spans="1:8" s="5" customFormat="1" ht="15">
      <c r="A38" s="167"/>
      <c r="B38" s="167" t="s">
        <v>595</v>
      </c>
      <c r="C38" s="170">
        <f t="shared" si="9"/>
        <v>50</v>
      </c>
      <c r="D38" s="170"/>
      <c r="E38" s="170"/>
      <c r="F38" s="182">
        <v>50</v>
      </c>
      <c r="G38" s="170"/>
      <c r="H38" s="170"/>
    </row>
    <row r="39" spans="1:8" s="5" customFormat="1" ht="15">
      <c r="A39" s="167"/>
      <c r="B39" s="167" t="s">
        <v>596</v>
      </c>
      <c r="C39" s="170">
        <f t="shared" si="9"/>
        <v>50</v>
      </c>
      <c r="D39" s="170"/>
      <c r="E39" s="170"/>
      <c r="F39" s="182">
        <v>50</v>
      </c>
      <c r="G39" s="170"/>
      <c r="H39" s="170"/>
    </row>
    <row r="40" spans="1:8" s="5" customFormat="1" ht="15">
      <c r="A40" s="167"/>
      <c r="B40" s="167" t="s">
        <v>675</v>
      </c>
      <c r="C40" s="170">
        <f t="shared" si="9"/>
        <v>50</v>
      </c>
      <c r="D40" s="170"/>
      <c r="E40" s="170"/>
      <c r="F40" s="182">
        <v>50</v>
      </c>
      <c r="G40" s="170"/>
      <c r="H40" s="170"/>
    </row>
    <row r="41" spans="1:8" s="5" customFormat="1" ht="25.5" hidden="1">
      <c r="A41" s="11" t="s">
        <v>686</v>
      </c>
      <c r="B41" s="11" t="s">
        <v>28</v>
      </c>
      <c r="C41" s="174">
        <f t="shared" si="9"/>
        <v>0</v>
      </c>
      <c r="D41" s="174">
        <f>SUM(D42:D44)</f>
        <v>0</v>
      </c>
      <c r="E41" s="174">
        <f>SUM(E42:E44)</f>
        <v>0</v>
      </c>
      <c r="F41" s="174">
        <f>SUM(F42:F44)</f>
        <v>0</v>
      </c>
      <c r="G41" s="174">
        <f>SUM(G42:G44)</f>
        <v>0</v>
      </c>
      <c r="H41" s="174">
        <f>SUM(H42:H44)</f>
        <v>0</v>
      </c>
    </row>
    <row r="42" spans="1:8" s="5" customFormat="1" ht="15" hidden="1">
      <c r="A42" s="167"/>
      <c r="B42" s="167" t="s">
        <v>595</v>
      </c>
      <c r="C42" s="170">
        <f t="shared" si="9"/>
        <v>0</v>
      </c>
      <c r="D42" s="170"/>
      <c r="E42" s="170"/>
      <c r="F42" s="204"/>
      <c r="G42" s="170"/>
      <c r="H42" s="170"/>
    </row>
    <row r="43" spans="1:8" s="5" customFormat="1" ht="15" hidden="1">
      <c r="A43" s="167"/>
      <c r="B43" s="167" t="s">
        <v>596</v>
      </c>
      <c r="C43" s="170">
        <f t="shared" si="9"/>
        <v>0</v>
      </c>
      <c r="D43" s="170"/>
      <c r="E43" s="170"/>
      <c r="F43" s="204"/>
      <c r="G43" s="170"/>
      <c r="H43" s="170"/>
    </row>
    <row r="44" spans="1:8" s="5" customFormat="1" ht="15" hidden="1">
      <c r="A44" s="167"/>
      <c r="B44" s="167" t="s">
        <v>675</v>
      </c>
      <c r="C44" s="170">
        <f t="shared" si="9"/>
        <v>0</v>
      </c>
      <c r="D44" s="170"/>
      <c r="E44" s="170"/>
      <c r="F44" s="204"/>
      <c r="G44" s="170"/>
      <c r="H44" s="170"/>
    </row>
    <row r="45" spans="1:8" s="5" customFormat="1" ht="38.25">
      <c r="A45" s="10" t="s">
        <v>540</v>
      </c>
      <c r="B45" s="10" t="s">
        <v>779</v>
      </c>
      <c r="C45" s="173">
        <f t="shared" si="9"/>
        <v>10118.400000000001</v>
      </c>
      <c r="D45" s="173">
        <f>D46+D50+D54</f>
        <v>0</v>
      </c>
      <c r="E45" s="173">
        <f aca="true" t="shared" si="10" ref="E45:H45">E46+E50+E54</f>
        <v>9953.400000000001</v>
      </c>
      <c r="F45" s="173">
        <f t="shared" si="10"/>
        <v>165</v>
      </c>
      <c r="G45" s="173">
        <f t="shared" si="10"/>
        <v>0</v>
      </c>
      <c r="H45" s="173">
        <f t="shared" si="10"/>
        <v>0</v>
      </c>
    </row>
    <row r="46" spans="1:8" s="5" customFormat="1" ht="38.25">
      <c r="A46" s="11" t="s">
        <v>708</v>
      </c>
      <c r="B46" s="11" t="s">
        <v>32</v>
      </c>
      <c r="C46" s="174">
        <f t="shared" si="9"/>
        <v>165</v>
      </c>
      <c r="D46" s="174">
        <f>SUM(D47:D49)</f>
        <v>0</v>
      </c>
      <c r="E46" s="174">
        <f>SUM(E47:E49)</f>
        <v>0</v>
      </c>
      <c r="F46" s="174">
        <f>SUM(F47:F49)</f>
        <v>165</v>
      </c>
      <c r="G46" s="174">
        <f>SUM(G47:G49)</f>
        <v>0</v>
      </c>
      <c r="H46" s="174">
        <f>SUM(H47:H49)</f>
        <v>0</v>
      </c>
    </row>
    <row r="47" spans="1:8" s="5" customFormat="1" ht="15">
      <c r="A47" s="167"/>
      <c r="B47" s="167" t="s">
        <v>595</v>
      </c>
      <c r="C47" s="170">
        <f t="shared" si="9"/>
        <v>55</v>
      </c>
      <c r="D47" s="170"/>
      <c r="E47" s="170"/>
      <c r="F47" s="170">
        <v>55</v>
      </c>
      <c r="G47" s="170"/>
      <c r="H47" s="170"/>
    </row>
    <row r="48" spans="1:8" s="5" customFormat="1" ht="15">
      <c r="A48" s="167"/>
      <c r="B48" s="167" t="s">
        <v>596</v>
      </c>
      <c r="C48" s="170">
        <f t="shared" si="9"/>
        <v>55</v>
      </c>
      <c r="D48" s="170"/>
      <c r="E48" s="170"/>
      <c r="F48" s="170">
        <v>55</v>
      </c>
      <c r="G48" s="170"/>
      <c r="H48" s="170"/>
    </row>
    <row r="49" spans="1:8" s="5" customFormat="1" ht="15">
      <c r="A49" s="167"/>
      <c r="B49" s="167" t="s">
        <v>675</v>
      </c>
      <c r="C49" s="170">
        <f t="shared" si="9"/>
        <v>55</v>
      </c>
      <c r="D49" s="170"/>
      <c r="E49" s="170"/>
      <c r="F49" s="170">
        <v>55</v>
      </c>
      <c r="G49" s="170"/>
      <c r="H49" s="170"/>
    </row>
    <row r="50" spans="1:8" s="5" customFormat="1" ht="25.5">
      <c r="A50" s="11" t="s">
        <v>709</v>
      </c>
      <c r="B50" s="11" t="s">
        <v>34</v>
      </c>
      <c r="C50" s="174">
        <f t="shared" si="9"/>
        <v>9953.400000000001</v>
      </c>
      <c r="D50" s="174">
        <f>SUM(D51:D53)</f>
        <v>0</v>
      </c>
      <c r="E50" s="174">
        <f>SUM(E51:E53)</f>
        <v>9953.400000000001</v>
      </c>
      <c r="F50" s="174">
        <f>SUM(F51:F53)</f>
        <v>0</v>
      </c>
      <c r="G50" s="174">
        <f>SUM(G51:G53)</f>
        <v>0</v>
      </c>
      <c r="H50" s="174">
        <f>SUM(H51:H53)</f>
        <v>0</v>
      </c>
    </row>
    <row r="51" spans="1:8" s="5" customFormat="1" ht="15">
      <c r="A51" s="167"/>
      <c r="B51" s="167" t="s">
        <v>595</v>
      </c>
      <c r="C51" s="170">
        <f t="shared" si="9"/>
        <v>3317.8</v>
      </c>
      <c r="D51" s="170"/>
      <c r="E51" s="170">
        <v>3317.8</v>
      </c>
      <c r="F51" s="176"/>
      <c r="G51" s="170"/>
      <c r="H51" s="170"/>
    </row>
    <row r="52" spans="1:8" s="5" customFormat="1" ht="15">
      <c r="A52" s="167"/>
      <c r="B52" s="167" t="s">
        <v>596</v>
      </c>
      <c r="C52" s="170">
        <f t="shared" si="9"/>
        <v>3317.8</v>
      </c>
      <c r="D52" s="170"/>
      <c r="E52" s="170">
        <v>3317.8</v>
      </c>
      <c r="F52" s="170"/>
      <c r="G52" s="170"/>
      <c r="H52" s="170"/>
    </row>
    <row r="53" spans="1:8" s="5" customFormat="1" ht="15">
      <c r="A53" s="167"/>
      <c r="B53" s="167" t="s">
        <v>675</v>
      </c>
      <c r="C53" s="170">
        <f t="shared" si="9"/>
        <v>3317.8</v>
      </c>
      <c r="D53" s="170"/>
      <c r="E53" s="170">
        <v>3317.8</v>
      </c>
      <c r="F53" s="170"/>
      <c r="G53" s="170"/>
      <c r="H53" s="170"/>
    </row>
    <row r="54" spans="1:8" s="5" customFormat="1" ht="25.5" hidden="1">
      <c r="A54" s="11" t="s">
        <v>710</v>
      </c>
      <c r="B54" s="11" t="s">
        <v>36</v>
      </c>
      <c r="C54" s="174">
        <f t="shared" si="9"/>
        <v>0</v>
      </c>
      <c r="D54" s="174">
        <f>SUM(D55:D57)</f>
        <v>0</v>
      </c>
      <c r="E54" s="174">
        <f>SUM(E55:E57)</f>
        <v>0</v>
      </c>
      <c r="F54" s="174">
        <f>SUM(F55:F57)</f>
        <v>0</v>
      </c>
      <c r="G54" s="174">
        <f>SUM(G55:G57)</f>
        <v>0</v>
      </c>
      <c r="H54" s="174">
        <f>SUM(H55:H57)</f>
        <v>0</v>
      </c>
    </row>
    <row r="55" spans="1:8" s="5" customFormat="1" ht="15" hidden="1">
      <c r="A55" s="167"/>
      <c r="B55" s="167" t="s">
        <v>595</v>
      </c>
      <c r="C55" s="170">
        <f t="shared" si="9"/>
        <v>0</v>
      </c>
      <c r="D55" s="170"/>
      <c r="E55" s="170"/>
      <c r="F55" s="170"/>
      <c r="G55" s="170"/>
      <c r="H55" s="170"/>
    </row>
    <row r="56" spans="1:8" s="5" customFormat="1" ht="15" hidden="1">
      <c r="A56" s="167"/>
      <c r="B56" s="167" t="s">
        <v>596</v>
      </c>
      <c r="C56" s="170">
        <f t="shared" si="9"/>
        <v>0</v>
      </c>
      <c r="D56" s="170"/>
      <c r="E56" s="170"/>
      <c r="F56" s="170"/>
      <c r="G56" s="170"/>
      <c r="H56" s="170"/>
    </row>
    <row r="57" spans="1:8" s="5" customFormat="1" ht="15" hidden="1">
      <c r="A57" s="167"/>
      <c r="B57" s="167" t="s">
        <v>675</v>
      </c>
      <c r="C57" s="170">
        <f t="shared" si="9"/>
        <v>0</v>
      </c>
      <c r="D57" s="170"/>
      <c r="E57" s="170"/>
      <c r="F57" s="203"/>
      <c r="G57" s="170"/>
      <c r="H57" s="170"/>
    </row>
    <row r="58" spans="1:8" s="5" customFormat="1" ht="15">
      <c r="A58" s="10" t="s">
        <v>542</v>
      </c>
      <c r="B58" s="10" t="s">
        <v>780</v>
      </c>
      <c r="C58" s="173">
        <f t="shared" si="9"/>
        <v>81759</v>
      </c>
      <c r="D58" s="173">
        <f>D59+D63+D67+D71</f>
        <v>0</v>
      </c>
      <c r="E58" s="173">
        <f aca="true" t="shared" si="11" ref="E58:H58">E59+E63+E67+E71</f>
        <v>0</v>
      </c>
      <c r="F58" s="173">
        <f t="shared" si="11"/>
        <v>80709</v>
      </c>
      <c r="G58" s="173">
        <f t="shared" si="11"/>
        <v>1050</v>
      </c>
      <c r="H58" s="173">
        <f t="shared" si="11"/>
        <v>0</v>
      </c>
    </row>
    <row r="59" spans="1:8" s="5" customFormat="1" ht="25.5">
      <c r="A59" s="11" t="s">
        <v>714</v>
      </c>
      <c r="B59" s="11" t="s">
        <v>40</v>
      </c>
      <c r="C59" s="174">
        <f t="shared" si="9"/>
        <v>68720.1</v>
      </c>
      <c r="D59" s="174">
        <f>SUM(D60:D62)</f>
        <v>0</v>
      </c>
      <c r="E59" s="174">
        <f>SUM(E60:E62)</f>
        <v>0</v>
      </c>
      <c r="F59" s="174">
        <f>SUM(F60:F62)</f>
        <v>68720.1</v>
      </c>
      <c r="G59" s="174">
        <f>SUM(G60:G62)</f>
        <v>0</v>
      </c>
      <c r="H59" s="174">
        <f>SUM(H60:H62)</f>
        <v>0</v>
      </c>
    </row>
    <row r="60" spans="1:8" s="5" customFormat="1" ht="15">
      <c r="A60" s="167"/>
      <c r="B60" s="167" t="s">
        <v>595</v>
      </c>
      <c r="C60" s="170">
        <f t="shared" si="9"/>
        <v>22906.7</v>
      </c>
      <c r="D60" s="170"/>
      <c r="E60" s="170"/>
      <c r="F60" s="170">
        <v>22906.7</v>
      </c>
      <c r="G60" s="170"/>
      <c r="H60" s="170"/>
    </row>
    <row r="61" spans="1:8" s="5" customFormat="1" ht="15">
      <c r="A61" s="167"/>
      <c r="B61" s="167" t="s">
        <v>596</v>
      </c>
      <c r="C61" s="170">
        <f t="shared" si="9"/>
        <v>22906.7</v>
      </c>
      <c r="D61" s="170"/>
      <c r="E61" s="170"/>
      <c r="F61" s="170">
        <v>22906.7</v>
      </c>
      <c r="G61" s="170"/>
      <c r="H61" s="170"/>
    </row>
    <row r="62" spans="1:8" s="5" customFormat="1" ht="15">
      <c r="A62" s="167"/>
      <c r="B62" s="167" t="s">
        <v>675</v>
      </c>
      <c r="C62" s="170">
        <f t="shared" si="9"/>
        <v>22906.7</v>
      </c>
      <c r="D62" s="170"/>
      <c r="E62" s="170"/>
      <c r="F62" s="170">
        <v>22906.7</v>
      </c>
      <c r="G62" s="170"/>
      <c r="H62" s="170"/>
    </row>
    <row r="63" spans="1:8" s="5" customFormat="1" ht="38.25">
      <c r="A63" s="11" t="s">
        <v>715</v>
      </c>
      <c r="B63" s="11" t="s">
        <v>42</v>
      </c>
      <c r="C63" s="174">
        <f t="shared" si="9"/>
        <v>3132</v>
      </c>
      <c r="D63" s="174">
        <f>SUM(D64:D66)</f>
        <v>0</v>
      </c>
      <c r="E63" s="174">
        <f>SUM(E64:E66)</f>
        <v>0</v>
      </c>
      <c r="F63" s="174">
        <f>SUM(F64:F66)</f>
        <v>2232</v>
      </c>
      <c r="G63" s="174">
        <f>SUM(G64:G66)</f>
        <v>900</v>
      </c>
      <c r="H63" s="174">
        <f>SUM(H64:H66)</f>
        <v>0</v>
      </c>
    </row>
    <row r="64" spans="1:8" s="5" customFormat="1" ht="15">
      <c r="A64" s="167"/>
      <c r="B64" s="167" t="s">
        <v>595</v>
      </c>
      <c r="C64" s="170">
        <f t="shared" si="9"/>
        <v>1044</v>
      </c>
      <c r="D64" s="170"/>
      <c r="E64" s="170"/>
      <c r="F64" s="175">
        <v>744</v>
      </c>
      <c r="G64" s="170">
        <v>300</v>
      </c>
      <c r="H64" s="170"/>
    </row>
    <row r="65" spans="1:8" s="5" customFormat="1" ht="15">
      <c r="A65" s="167"/>
      <c r="B65" s="167" t="s">
        <v>596</v>
      </c>
      <c r="C65" s="170">
        <f t="shared" si="9"/>
        <v>1044</v>
      </c>
      <c r="D65" s="170"/>
      <c r="E65" s="170"/>
      <c r="F65" s="175">
        <v>744</v>
      </c>
      <c r="G65" s="170">
        <v>300</v>
      </c>
      <c r="H65" s="170"/>
    </row>
    <row r="66" spans="1:8" s="5" customFormat="1" ht="15">
      <c r="A66" s="167"/>
      <c r="B66" s="167" t="s">
        <v>675</v>
      </c>
      <c r="C66" s="170">
        <f t="shared" si="9"/>
        <v>1044</v>
      </c>
      <c r="D66" s="170"/>
      <c r="E66" s="170"/>
      <c r="F66" s="175">
        <v>744</v>
      </c>
      <c r="G66" s="170">
        <v>300</v>
      </c>
      <c r="H66" s="170"/>
    </row>
    <row r="67" spans="1:8" s="5" customFormat="1" ht="25.5">
      <c r="A67" s="11" t="s">
        <v>716</v>
      </c>
      <c r="B67" s="11" t="s">
        <v>44</v>
      </c>
      <c r="C67" s="174">
        <f t="shared" si="9"/>
        <v>814.8</v>
      </c>
      <c r="D67" s="174">
        <f>SUM(D68:D70)</f>
        <v>0</v>
      </c>
      <c r="E67" s="174">
        <f>SUM(E68:E70)</f>
        <v>0</v>
      </c>
      <c r="F67" s="174">
        <f>SUM(F68:F70)</f>
        <v>664.8</v>
      </c>
      <c r="G67" s="174">
        <f>SUM(G68:G70)</f>
        <v>150</v>
      </c>
      <c r="H67" s="174">
        <f>SUM(H68:H70)</f>
        <v>0</v>
      </c>
    </row>
    <row r="68" spans="1:8" s="5" customFormat="1" ht="15">
      <c r="A68" s="167"/>
      <c r="B68" s="167" t="s">
        <v>595</v>
      </c>
      <c r="C68" s="170">
        <f t="shared" si="9"/>
        <v>271.6</v>
      </c>
      <c r="D68" s="170"/>
      <c r="E68" s="170"/>
      <c r="F68" s="175">
        <v>221.6</v>
      </c>
      <c r="G68" s="170">
        <v>50</v>
      </c>
      <c r="H68" s="170"/>
    </row>
    <row r="69" spans="1:8" s="5" customFormat="1" ht="15">
      <c r="A69" s="167"/>
      <c r="B69" s="167" t="s">
        <v>596</v>
      </c>
      <c r="C69" s="170">
        <f t="shared" si="9"/>
        <v>271.6</v>
      </c>
      <c r="D69" s="170"/>
      <c r="E69" s="170"/>
      <c r="F69" s="175">
        <v>221.6</v>
      </c>
      <c r="G69" s="170">
        <v>50</v>
      </c>
      <c r="H69" s="170"/>
    </row>
    <row r="70" spans="1:8" s="5" customFormat="1" ht="15">
      <c r="A70" s="167"/>
      <c r="B70" s="167" t="s">
        <v>675</v>
      </c>
      <c r="C70" s="170">
        <f t="shared" si="9"/>
        <v>271.6</v>
      </c>
      <c r="D70" s="170"/>
      <c r="E70" s="170"/>
      <c r="F70" s="175">
        <v>221.6</v>
      </c>
      <c r="G70" s="170">
        <v>50</v>
      </c>
      <c r="H70" s="170"/>
    </row>
    <row r="71" spans="1:8" s="5" customFormat="1" ht="15">
      <c r="A71" s="11" t="s">
        <v>717</v>
      </c>
      <c r="B71" s="11" t="s">
        <v>46</v>
      </c>
      <c r="C71" s="174">
        <f t="shared" si="9"/>
        <v>9092.099999999999</v>
      </c>
      <c r="D71" s="174">
        <f>SUM(D72:D74)</f>
        <v>0</v>
      </c>
      <c r="E71" s="174">
        <f>SUM(E72:E74)</f>
        <v>0</v>
      </c>
      <c r="F71" s="174">
        <f>SUM(F72:F74)</f>
        <v>9092.099999999999</v>
      </c>
      <c r="G71" s="174">
        <f>SUM(G72:G74)</f>
        <v>0</v>
      </c>
      <c r="H71" s="174">
        <f>SUM(H72:H74)</f>
        <v>0</v>
      </c>
    </row>
    <row r="72" spans="1:8" s="5" customFormat="1" ht="15">
      <c r="A72" s="167"/>
      <c r="B72" s="167" t="s">
        <v>595</v>
      </c>
      <c r="C72" s="170">
        <f t="shared" si="9"/>
        <v>3030.7</v>
      </c>
      <c r="D72" s="170"/>
      <c r="E72" s="170"/>
      <c r="F72" s="175">
        <v>3030.7</v>
      </c>
      <c r="G72" s="175"/>
      <c r="H72" s="170"/>
    </row>
    <row r="73" spans="1:8" s="5" customFormat="1" ht="15">
      <c r="A73" s="167"/>
      <c r="B73" s="167" t="s">
        <v>596</v>
      </c>
      <c r="C73" s="170">
        <f t="shared" si="9"/>
        <v>3030.7</v>
      </c>
      <c r="D73" s="170"/>
      <c r="E73" s="170"/>
      <c r="F73" s="175">
        <v>3030.7</v>
      </c>
      <c r="G73" s="175"/>
      <c r="H73" s="170"/>
    </row>
    <row r="74" spans="1:8" s="5" customFormat="1" ht="15">
      <c r="A74" s="167"/>
      <c r="B74" s="167" t="s">
        <v>675</v>
      </c>
      <c r="C74" s="170">
        <f t="shared" si="9"/>
        <v>3030.7</v>
      </c>
      <c r="D74" s="170"/>
      <c r="E74" s="170"/>
      <c r="F74" s="175">
        <v>3030.7</v>
      </c>
      <c r="G74" s="175"/>
      <c r="H74" s="170"/>
    </row>
    <row r="75" spans="1:8" s="5" customFormat="1" ht="15">
      <c r="A75" s="209"/>
      <c r="B75" s="210" t="s">
        <v>778</v>
      </c>
      <c r="C75" s="211">
        <f t="shared" si="9"/>
        <v>1303375.5</v>
      </c>
      <c r="D75" s="212">
        <f>SUM(D76:D78)</f>
        <v>0</v>
      </c>
      <c r="E75" s="212">
        <f>SUM(E76:E78)</f>
        <v>419099.10000000003</v>
      </c>
      <c r="F75" s="212">
        <f>SUM(F76:F78)</f>
        <v>884276.3999999999</v>
      </c>
      <c r="G75" s="212">
        <f>SUM(G76:G78)</f>
        <v>0</v>
      </c>
      <c r="H75" s="212">
        <f>SUM(H76:H78)</f>
        <v>0</v>
      </c>
    </row>
    <row r="76" spans="1:8" s="5" customFormat="1" ht="15">
      <c r="A76" s="12"/>
      <c r="B76" s="167" t="s">
        <v>595</v>
      </c>
      <c r="C76" s="177">
        <f t="shared" si="9"/>
        <v>434458.5</v>
      </c>
      <c r="D76" s="178">
        <f>SUM(D81)</f>
        <v>0</v>
      </c>
      <c r="E76" s="178">
        <f aca="true" t="shared" si="12" ref="E76">SUM(E81)</f>
        <v>139699.7</v>
      </c>
      <c r="F76" s="177">
        <f>SUM(F81)</f>
        <v>294758.8</v>
      </c>
      <c r="G76" s="178">
        <f aca="true" t="shared" si="13" ref="G76:H76">SUM(G81)</f>
        <v>0</v>
      </c>
      <c r="H76" s="178">
        <f t="shared" si="13"/>
        <v>0</v>
      </c>
    </row>
    <row r="77" spans="1:8" s="5" customFormat="1" ht="15">
      <c r="A77" s="12"/>
      <c r="B77" s="167" t="s">
        <v>596</v>
      </c>
      <c r="C77" s="177">
        <f t="shared" si="9"/>
        <v>434458.5</v>
      </c>
      <c r="D77" s="178">
        <f aca="true" t="shared" si="14" ref="D77:H78">SUM(D82)</f>
        <v>0</v>
      </c>
      <c r="E77" s="178">
        <f t="shared" si="14"/>
        <v>139699.7</v>
      </c>
      <c r="F77" s="177">
        <f t="shared" si="14"/>
        <v>294758.8</v>
      </c>
      <c r="G77" s="178">
        <f t="shared" si="14"/>
        <v>0</v>
      </c>
      <c r="H77" s="178">
        <f t="shared" si="14"/>
        <v>0</v>
      </c>
    </row>
    <row r="78" spans="1:8" s="5" customFormat="1" ht="15">
      <c r="A78" s="12"/>
      <c r="B78" s="167" t="s">
        <v>675</v>
      </c>
      <c r="C78" s="177">
        <f t="shared" si="9"/>
        <v>434458.5</v>
      </c>
      <c r="D78" s="178">
        <f t="shared" si="14"/>
        <v>0</v>
      </c>
      <c r="E78" s="178">
        <f t="shared" si="14"/>
        <v>139699.7</v>
      </c>
      <c r="F78" s="177">
        <f t="shared" si="14"/>
        <v>294758.8</v>
      </c>
      <c r="G78" s="178">
        <f t="shared" si="14"/>
        <v>0</v>
      </c>
      <c r="H78" s="178">
        <f t="shared" si="14"/>
        <v>0</v>
      </c>
    </row>
    <row r="79" spans="1:8" s="5" customFormat="1" ht="25.5">
      <c r="A79" s="14"/>
      <c r="B79" s="14" t="s">
        <v>781</v>
      </c>
      <c r="C79" s="180">
        <f t="shared" si="9"/>
        <v>1303375.5</v>
      </c>
      <c r="D79" s="180">
        <f>D80</f>
        <v>0</v>
      </c>
      <c r="E79" s="180">
        <f aca="true" t="shared" si="15" ref="E79:H79">E80</f>
        <v>419099.10000000003</v>
      </c>
      <c r="F79" s="180">
        <f t="shared" si="15"/>
        <v>884276.3999999999</v>
      </c>
      <c r="G79" s="180">
        <f t="shared" si="15"/>
        <v>0</v>
      </c>
      <c r="H79" s="180">
        <f t="shared" si="15"/>
        <v>0</v>
      </c>
    </row>
    <row r="80" spans="1:8" s="5" customFormat="1" ht="25.5">
      <c r="A80" s="11" t="s">
        <v>782</v>
      </c>
      <c r="B80" s="15" t="s">
        <v>49</v>
      </c>
      <c r="C80" s="181">
        <f t="shared" si="9"/>
        <v>1303375.5</v>
      </c>
      <c r="D80" s="181">
        <f>SUM(D81:D83)</f>
        <v>0</v>
      </c>
      <c r="E80" s="181">
        <f>SUM(E81:E83)</f>
        <v>419099.10000000003</v>
      </c>
      <c r="F80" s="181">
        <f>SUM(F81:F83)</f>
        <v>884276.3999999999</v>
      </c>
      <c r="G80" s="181">
        <f>SUM(G81:G83)</f>
        <v>0</v>
      </c>
      <c r="H80" s="181">
        <f>SUM(H81:H83)</f>
        <v>0</v>
      </c>
    </row>
    <row r="81" spans="1:8" s="5" customFormat="1" ht="15">
      <c r="A81" s="12"/>
      <c r="B81" s="167" t="s">
        <v>595</v>
      </c>
      <c r="C81" s="177">
        <f t="shared" si="9"/>
        <v>434458.5</v>
      </c>
      <c r="D81" s="178"/>
      <c r="E81" s="175">
        <v>139699.7</v>
      </c>
      <c r="F81" s="182">
        <v>294758.8</v>
      </c>
      <c r="G81" s="175"/>
      <c r="H81" s="178"/>
    </row>
    <row r="82" spans="1:8" s="5" customFormat="1" ht="15">
      <c r="A82" s="12"/>
      <c r="B82" s="167" t="s">
        <v>596</v>
      </c>
      <c r="C82" s="177">
        <f t="shared" si="9"/>
        <v>434458.5</v>
      </c>
      <c r="D82" s="178"/>
      <c r="E82" s="175">
        <v>139699.7</v>
      </c>
      <c r="F82" s="182">
        <v>294758.8</v>
      </c>
      <c r="G82" s="175"/>
      <c r="H82" s="178"/>
    </row>
    <row r="83" spans="1:8" s="5" customFormat="1" ht="15">
      <c r="A83" s="12"/>
      <c r="B83" s="167" t="s">
        <v>675</v>
      </c>
      <c r="C83" s="177">
        <f t="shared" si="9"/>
        <v>434458.5</v>
      </c>
      <c r="D83" s="178"/>
      <c r="E83" s="175">
        <v>139699.7</v>
      </c>
      <c r="F83" s="182">
        <v>294758.8</v>
      </c>
      <c r="G83" s="175"/>
      <c r="H83" s="178"/>
    </row>
    <row r="84" spans="1:8" s="5" customFormat="1" ht="15">
      <c r="A84" s="9">
        <v>2</v>
      </c>
      <c r="B84" s="9" t="s">
        <v>50</v>
      </c>
      <c r="C84" s="172">
        <f t="shared" si="9"/>
        <v>1925651.571</v>
      </c>
      <c r="D84" s="172">
        <f>SUM(D85:D86)</f>
        <v>0</v>
      </c>
      <c r="E84" s="172">
        <f>SUM(E85:E86)</f>
        <v>0</v>
      </c>
      <c r="F84" s="172">
        <f>SUM(F85:F86)</f>
        <v>1924491.571</v>
      </c>
      <c r="G84" s="172">
        <f>SUM(G85:G86)</f>
        <v>1160</v>
      </c>
      <c r="H84" s="172">
        <f>SUM(H85:H86)</f>
        <v>0</v>
      </c>
    </row>
    <row r="85" spans="1:8" s="5" customFormat="1" ht="15">
      <c r="A85" s="167"/>
      <c r="B85" s="167" t="s">
        <v>595</v>
      </c>
      <c r="C85" s="170">
        <f>SUM(D85:H85)</f>
        <v>892469.07</v>
      </c>
      <c r="D85" s="170">
        <f aca="true" t="shared" si="16" ref="D85:H87">SUM(D90,D94,D98,D102,D159,D164,D172,D200,D248,D126,D142,D277,D281,D326,D330,D334,D338,D351,D355,D359,D367,D372,D408,D425,D442,D446)</f>
        <v>0</v>
      </c>
      <c r="E85" s="170">
        <f t="shared" si="16"/>
        <v>0</v>
      </c>
      <c r="F85" s="170">
        <f t="shared" si="16"/>
        <v>891889.07</v>
      </c>
      <c r="G85" s="170">
        <f t="shared" si="16"/>
        <v>580</v>
      </c>
      <c r="H85" s="170">
        <f t="shared" si="16"/>
        <v>0</v>
      </c>
    </row>
    <row r="86" spans="1:8" s="5" customFormat="1" ht="15">
      <c r="A86" s="167"/>
      <c r="B86" s="167" t="s">
        <v>596</v>
      </c>
      <c r="C86" s="170">
        <f aca="true" t="shared" si="17" ref="C86:C144">SUM(D86:H86)</f>
        <v>1033182.501</v>
      </c>
      <c r="D86" s="170">
        <f t="shared" si="16"/>
        <v>0</v>
      </c>
      <c r="E86" s="170">
        <f t="shared" si="16"/>
        <v>0</v>
      </c>
      <c r="F86" s="170">
        <f t="shared" si="16"/>
        <v>1032602.501</v>
      </c>
      <c r="G86" s="170">
        <f t="shared" si="16"/>
        <v>580</v>
      </c>
      <c r="H86" s="170">
        <f t="shared" si="16"/>
        <v>0</v>
      </c>
    </row>
    <row r="87" spans="1:8" s="5" customFormat="1" ht="15">
      <c r="A87" s="167"/>
      <c r="B87" s="167" t="s">
        <v>675</v>
      </c>
      <c r="C87" s="170">
        <f t="shared" si="17"/>
        <v>1184425.1715</v>
      </c>
      <c r="D87" s="170">
        <f t="shared" si="16"/>
        <v>0</v>
      </c>
      <c r="E87" s="170">
        <f t="shared" si="16"/>
        <v>0</v>
      </c>
      <c r="F87" s="170">
        <f t="shared" si="16"/>
        <v>1183845.1715</v>
      </c>
      <c r="G87" s="170">
        <f t="shared" si="16"/>
        <v>580</v>
      </c>
      <c r="H87" s="170">
        <f t="shared" si="16"/>
        <v>0</v>
      </c>
    </row>
    <row r="88" spans="1:8" s="5" customFormat="1" ht="25.5">
      <c r="A88" s="10" t="s">
        <v>51</v>
      </c>
      <c r="B88" s="10" t="s">
        <v>52</v>
      </c>
      <c r="C88" s="173">
        <f t="shared" si="17"/>
        <v>6096.7</v>
      </c>
      <c r="D88" s="173">
        <f>D89+D93+D97+D125+D141</f>
        <v>0</v>
      </c>
      <c r="E88" s="173">
        <f aca="true" t="shared" si="18" ref="E88:H88">E89+E93+E97+E125+E141</f>
        <v>0</v>
      </c>
      <c r="F88" s="173">
        <f t="shared" si="18"/>
        <v>6096.7</v>
      </c>
      <c r="G88" s="173">
        <f t="shared" si="18"/>
        <v>0</v>
      </c>
      <c r="H88" s="173">
        <f t="shared" si="18"/>
        <v>0</v>
      </c>
    </row>
    <row r="89" spans="1:8" s="5" customFormat="1" ht="25.5">
      <c r="A89" s="11" t="s">
        <v>53</v>
      </c>
      <c r="B89" s="11" t="s">
        <v>54</v>
      </c>
      <c r="C89" s="174">
        <f t="shared" si="17"/>
        <v>457.5</v>
      </c>
      <c r="D89" s="174">
        <f>SUM(D90:D92)</f>
        <v>0</v>
      </c>
      <c r="E89" s="174">
        <f>SUM(E90:E92)</f>
        <v>0</v>
      </c>
      <c r="F89" s="174">
        <f>SUM(F90:F92)</f>
        <v>457.5</v>
      </c>
      <c r="G89" s="174">
        <f>SUM(G90:G92)</f>
        <v>0</v>
      </c>
      <c r="H89" s="174">
        <f>SUM(H90:H92)</f>
        <v>0</v>
      </c>
    </row>
    <row r="90" spans="1:8" s="5" customFormat="1" ht="15">
      <c r="A90" s="167"/>
      <c r="B90" s="167" t="s">
        <v>595</v>
      </c>
      <c r="C90" s="170">
        <f t="shared" si="17"/>
        <v>134.5</v>
      </c>
      <c r="D90" s="170"/>
      <c r="E90" s="170"/>
      <c r="F90" s="204">
        <v>134.5</v>
      </c>
      <c r="G90" s="175"/>
      <c r="H90" s="170"/>
    </row>
    <row r="91" spans="1:8" s="5" customFormat="1" ht="15">
      <c r="A91" s="167"/>
      <c r="B91" s="167" t="s">
        <v>596</v>
      </c>
      <c r="C91" s="170">
        <f t="shared" si="17"/>
        <v>160</v>
      </c>
      <c r="D91" s="170"/>
      <c r="E91" s="170"/>
      <c r="F91" s="204">
        <v>160</v>
      </c>
      <c r="G91" s="175"/>
      <c r="H91" s="170"/>
    </row>
    <row r="92" spans="1:8" s="5" customFormat="1" ht="15">
      <c r="A92" s="167"/>
      <c r="B92" s="167" t="s">
        <v>675</v>
      </c>
      <c r="C92" s="170">
        <f t="shared" si="17"/>
        <v>163</v>
      </c>
      <c r="D92" s="170"/>
      <c r="E92" s="170"/>
      <c r="F92" s="204">
        <v>163</v>
      </c>
      <c r="G92" s="175"/>
      <c r="H92" s="170"/>
    </row>
    <row r="93" spans="1:8" s="5" customFormat="1" ht="38.25">
      <c r="A93" s="11" t="s">
        <v>55</v>
      </c>
      <c r="B93" s="11" t="s">
        <v>56</v>
      </c>
      <c r="C93" s="174">
        <f t="shared" si="17"/>
        <v>4500</v>
      </c>
      <c r="D93" s="174">
        <f>SUM(D94:D96)</f>
        <v>0</v>
      </c>
      <c r="E93" s="174">
        <f>SUM(E94:E96)</f>
        <v>0</v>
      </c>
      <c r="F93" s="174">
        <f>SUM(F94:F96)</f>
        <v>4500</v>
      </c>
      <c r="G93" s="174">
        <f>SUM(G94:G96)</f>
        <v>0</v>
      </c>
      <c r="H93" s="174">
        <f>SUM(H94:H96)</f>
        <v>0</v>
      </c>
    </row>
    <row r="94" spans="1:8" s="5" customFormat="1" ht="15">
      <c r="A94" s="167"/>
      <c r="B94" s="167" t="s">
        <v>595</v>
      </c>
      <c r="C94" s="170">
        <f t="shared" si="17"/>
        <v>1500</v>
      </c>
      <c r="D94" s="170"/>
      <c r="E94" s="170"/>
      <c r="F94" s="203">
        <v>1500</v>
      </c>
      <c r="G94" s="170"/>
      <c r="H94" s="170"/>
    </row>
    <row r="95" spans="1:8" s="5" customFormat="1" ht="15">
      <c r="A95" s="167"/>
      <c r="B95" s="167" t="s">
        <v>596</v>
      </c>
      <c r="C95" s="170">
        <f t="shared" si="17"/>
        <v>1500</v>
      </c>
      <c r="D95" s="170"/>
      <c r="E95" s="170"/>
      <c r="F95" s="203">
        <v>1500</v>
      </c>
      <c r="G95" s="170"/>
      <c r="H95" s="170"/>
    </row>
    <row r="96" spans="1:8" s="5" customFormat="1" ht="15">
      <c r="A96" s="167"/>
      <c r="B96" s="167" t="s">
        <v>675</v>
      </c>
      <c r="C96" s="170">
        <f t="shared" si="17"/>
        <v>1500</v>
      </c>
      <c r="D96" s="170"/>
      <c r="E96" s="170"/>
      <c r="F96" s="203">
        <v>1500</v>
      </c>
      <c r="G96" s="170"/>
      <c r="H96" s="170"/>
    </row>
    <row r="97" spans="1:8" s="5" customFormat="1" ht="25.5">
      <c r="A97" s="11" t="s">
        <v>57</v>
      </c>
      <c r="B97" s="11" t="s">
        <v>58</v>
      </c>
      <c r="C97" s="174">
        <f t="shared" si="17"/>
        <v>330.2</v>
      </c>
      <c r="D97" s="174">
        <f>SUM(D98:D100)</f>
        <v>0</v>
      </c>
      <c r="E97" s="174">
        <f>SUM(E98:E100)</f>
        <v>0</v>
      </c>
      <c r="F97" s="174">
        <f>SUM(F98:F100)</f>
        <v>330.2</v>
      </c>
      <c r="G97" s="174">
        <f>SUM(G98:G100)</f>
        <v>0</v>
      </c>
      <c r="H97" s="174">
        <f>SUM(H98:H100)</f>
        <v>0</v>
      </c>
    </row>
    <row r="98" spans="1:8" s="5" customFormat="1" ht="15">
      <c r="A98" s="167"/>
      <c r="B98" s="167" t="s">
        <v>595</v>
      </c>
      <c r="C98" s="170">
        <f t="shared" si="17"/>
        <v>107.2</v>
      </c>
      <c r="D98" s="170"/>
      <c r="E98" s="170"/>
      <c r="F98" s="204">
        <v>107.2</v>
      </c>
      <c r="G98" s="170"/>
      <c r="H98" s="170"/>
    </row>
    <row r="99" spans="1:8" s="5" customFormat="1" ht="15">
      <c r="A99" s="167"/>
      <c r="B99" s="167" t="s">
        <v>596</v>
      </c>
      <c r="C99" s="170">
        <f t="shared" si="17"/>
        <v>110</v>
      </c>
      <c r="D99" s="170"/>
      <c r="E99" s="170"/>
      <c r="F99" s="204">
        <v>110</v>
      </c>
      <c r="G99" s="170"/>
      <c r="H99" s="170"/>
    </row>
    <row r="100" spans="1:8" s="5" customFormat="1" ht="15">
      <c r="A100" s="167"/>
      <c r="B100" s="167" t="s">
        <v>675</v>
      </c>
      <c r="C100" s="170">
        <f t="shared" si="17"/>
        <v>113</v>
      </c>
      <c r="D100" s="170"/>
      <c r="E100" s="170"/>
      <c r="F100" s="204">
        <v>113</v>
      </c>
      <c r="G100" s="170"/>
      <c r="H100" s="170"/>
    </row>
    <row r="101" spans="1:8" s="5" customFormat="1" ht="38.25">
      <c r="A101" s="11" t="s">
        <v>59</v>
      </c>
      <c r="B101" s="11" t="s">
        <v>60</v>
      </c>
      <c r="C101" s="174">
        <f>SUM(D101:H101)</f>
        <v>24</v>
      </c>
      <c r="D101" s="174">
        <f>SUM(D102:D104)</f>
        <v>0</v>
      </c>
      <c r="E101" s="174">
        <f>SUM(E102:E104)</f>
        <v>0</v>
      </c>
      <c r="F101" s="174">
        <f>SUM(F102:F104)</f>
        <v>24</v>
      </c>
      <c r="G101" s="174">
        <f>SUM(G102:G104)</f>
        <v>0</v>
      </c>
      <c r="H101" s="174">
        <f>SUM(H102:H104)</f>
        <v>0</v>
      </c>
    </row>
    <row r="102" spans="1:8" s="5" customFormat="1" ht="15">
      <c r="A102" s="167"/>
      <c r="B102" s="167" t="s">
        <v>595</v>
      </c>
      <c r="C102" s="170">
        <f t="shared" si="17"/>
        <v>8</v>
      </c>
      <c r="D102" s="170"/>
      <c r="E102" s="170"/>
      <c r="F102" s="204">
        <f>F106+F110+F114+F118+F122</f>
        <v>8</v>
      </c>
      <c r="G102" s="170"/>
      <c r="H102" s="170"/>
    </row>
    <row r="103" spans="1:8" s="5" customFormat="1" ht="15">
      <c r="A103" s="167"/>
      <c r="B103" s="167" t="s">
        <v>596</v>
      </c>
      <c r="C103" s="170">
        <f t="shared" si="17"/>
        <v>8</v>
      </c>
      <c r="D103" s="170"/>
      <c r="E103" s="170"/>
      <c r="F103" s="204">
        <f aca="true" t="shared" si="19" ref="F103:F104">F107+F111+F115+F119+F123</f>
        <v>8</v>
      </c>
      <c r="G103" s="170"/>
      <c r="H103" s="170"/>
    </row>
    <row r="104" spans="1:8" s="5" customFormat="1" ht="15">
      <c r="A104" s="167"/>
      <c r="B104" s="167" t="s">
        <v>675</v>
      </c>
      <c r="C104" s="170">
        <f t="shared" si="17"/>
        <v>8</v>
      </c>
      <c r="D104" s="170"/>
      <c r="E104" s="170"/>
      <c r="F104" s="204">
        <f t="shared" si="19"/>
        <v>8</v>
      </c>
      <c r="G104" s="170"/>
      <c r="H104" s="170"/>
    </row>
    <row r="105" spans="1:8" s="5" customFormat="1" ht="15">
      <c r="A105" s="167" t="s">
        <v>61</v>
      </c>
      <c r="B105" s="167" t="s">
        <v>62</v>
      </c>
      <c r="C105" s="170">
        <f>SUM(D105:H105)</f>
        <v>4.5</v>
      </c>
      <c r="D105" s="170">
        <f>SUM(D106:D108)</f>
        <v>0</v>
      </c>
      <c r="E105" s="170">
        <f>SUM(E106:E108)</f>
        <v>0</v>
      </c>
      <c r="F105" s="203">
        <f>SUM(F106:F108)</f>
        <v>4.5</v>
      </c>
      <c r="G105" s="170">
        <f>SUM(G106:G108)</f>
        <v>0</v>
      </c>
      <c r="H105" s="170">
        <f>SUM(H106:H108)</f>
        <v>0</v>
      </c>
    </row>
    <row r="106" spans="1:8" s="5" customFormat="1" ht="15">
      <c r="A106" s="167"/>
      <c r="B106" s="167" t="s">
        <v>595</v>
      </c>
      <c r="C106" s="170">
        <f t="shared" si="17"/>
        <v>1.5</v>
      </c>
      <c r="D106" s="170"/>
      <c r="E106" s="170"/>
      <c r="F106" s="203">
        <v>1.5</v>
      </c>
      <c r="G106" s="170"/>
      <c r="H106" s="170"/>
    </row>
    <row r="107" spans="1:8" s="5" customFormat="1" ht="15">
      <c r="A107" s="167"/>
      <c r="B107" s="167" t="s">
        <v>596</v>
      </c>
      <c r="C107" s="170">
        <f t="shared" si="17"/>
        <v>1.5</v>
      </c>
      <c r="D107" s="170"/>
      <c r="E107" s="170"/>
      <c r="F107" s="203">
        <v>1.5</v>
      </c>
      <c r="G107" s="170"/>
      <c r="H107" s="170"/>
    </row>
    <row r="108" spans="1:8" s="5" customFormat="1" ht="15">
      <c r="A108" s="167"/>
      <c r="B108" s="167" t="s">
        <v>675</v>
      </c>
      <c r="C108" s="170">
        <f t="shared" si="17"/>
        <v>1.5</v>
      </c>
      <c r="D108" s="170"/>
      <c r="E108" s="170"/>
      <c r="F108" s="203">
        <v>1.5</v>
      </c>
      <c r="G108" s="170"/>
      <c r="H108" s="170"/>
    </row>
    <row r="109" spans="1:8" s="5" customFormat="1" ht="15">
      <c r="A109" s="167" t="s">
        <v>63</v>
      </c>
      <c r="B109" s="167" t="s">
        <v>64</v>
      </c>
      <c r="C109" s="170">
        <f>SUM(D109:H109)</f>
        <v>4.5</v>
      </c>
      <c r="D109" s="170">
        <f>SUM(D110:D112)</f>
        <v>0</v>
      </c>
      <c r="E109" s="170">
        <f>SUM(E110:E112)</f>
        <v>0</v>
      </c>
      <c r="F109" s="203">
        <f>SUM(F110:F112)</f>
        <v>4.5</v>
      </c>
      <c r="G109" s="170">
        <f>SUM(G110:G112)</f>
        <v>0</v>
      </c>
      <c r="H109" s="170">
        <f>SUM(H110:H112)</f>
        <v>0</v>
      </c>
    </row>
    <row r="110" spans="1:8" s="5" customFormat="1" ht="15">
      <c r="A110" s="167"/>
      <c r="B110" s="167" t="s">
        <v>595</v>
      </c>
      <c r="C110" s="170">
        <f t="shared" si="17"/>
        <v>1.5</v>
      </c>
      <c r="D110" s="170"/>
      <c r="E110" s="170"/>
      <c r="F110" s="203">
        <v>1.5</v>
      </c>
      <c r="G110" s="170"/>
      <c r="H110" s="170"/>
    </row>
    <row r="111" spans="1:8" s="5" customFormat="1" ht="15">
      <c r="A111" s="167"/>
      <c r="B111" s="167" t="s">
        <v>596</v>
      </c>
      <c r="C111" s="170">
        <f t="shared" si="17"/>
        <v>1.5</v>
      </c>
      <c r="D111" s="170"/>
      <c r="E111" s="170"/>
      <c r="F111" s="203">
        <v>1.5</v>
      </c>
      <c r="G111" s="170"/>
      <c r="H111" s="170"/>
    </row>
    <row r="112" spans="1:8" s="5" customFormat="1" ht="15">
      <c r="A112" s="167"/>
      <c r="B112" s="167" t="s">
        <v>675</v>
      </c>
      <c r="C112" s="170">
        <f t="shared" si="17"/>
        <v>1.5</v>
      </c>
      <c r="D112" s="170"/>
      <c r="E112" s="170"/>
      <c r="F112" s="203">
        <v>1.5</v>
      </c>
      <c r="G112" s="170"/>
      <c r="H112" s="170"/>
    </row>
    <row r="113" spans="1:8" s="5" customFormat="1" ht="15">
      <c r="A113" s="167" t="s">
        <v>65</v>
      </c>
      <c r="B113" s="167" t="s">
        <v>66</v>
      </c>
      <c r="C113" s="170">
        <f>SUM(D113:H113)</f>
        <v>4.5</v>
      </c>
      <c r="D113" s="170">
        <f>SUM(D114:D116)</f>
        <v>0</v>
      </c>
      <c r="E113" s="170">
        <f>SUM(E114:E116)</f>
        <v>0</v>
      </c>
      <c r="F113" s="203">
        <f>SUM(F114:F116)</f>
        <v>4.5</v>
      </c>
      <c r="G113" s="170">
        <f>SUM(G114:G116)</f>
        <v>0</v>
      </c>
      <c r="H113" s="170">
        <f>SUM(H114:H116)</f>
        <v>0</v>
      </c>
    </row>
    <row r="114" spans="1:8" s="5" customFormat="1" ht="15">
      <c r="A114" s="167"/>
      <c r="B114" s="167" t="s">
        <v>595</v>
      </c>
      <c r="C114" s="170">
        <f t="shared" si="17"/>
        <v>1.5</v>
      </c>
      <c r="D114" s="170"/>
      <c r="E114" s="170"/>
      <c r="F114" s="203">
        <v>1.5</v>
      </c>
      <c r="G114" s="170"/>
      <c r="H114" s="170"/>
    </row>
    <row r="115" spans="1:8" s="5" customFormat="1" ht="15">
      <c r="A115" s="167"/>
      <c r="B115" s="167" t="s">
        <v>596</v>
      </c>
      <c r="C115" s="170">
        <f t="shared" si="17"/>
        <v>1.5</v>
      </c>
      <c r="D115" s="170"/>
      <c r="E115" s="170"/>
      <c r="F115" s="203">
        <v>1.5</v>
      </c>
      <c r="G115" s="170"/>
      <c r="H115" s="170"/>
    </row>
    <row r="116" spans="1:8" s="5" customFormat="1" ht="15">
      <c r="A116" s="167"/>
      <c r="B116" s="167" t="s">
        <v>675</v>
      </c>
      <c r="C116" s="170">
        <f t="shared" si="17"/>
        <v>1.5</v>
      </c>
      <c r="D116" s="170"/>
      <c r="E116" s="170"/>
      <c r="F116" s="203">
        <v>1.5</v>
      </c>
      <c r="G116" s="170"/>
      <c r="H116" s="170"/>
    </row>
    <row r="117" spans="1:8" s="5" customFormat="1" ht="15">
      <c r="A117" s="167" t="s">
        <v>67</v>
      </c>
      <c r="B117" s="167" t="s">
        <v>68</v>
      </c>
      <c r="C117" s="170">
        <f>SUM(D117:H117)</f>
        <v>4.5</v>
      </c>
      <c r="D117" s="170">
        <f>SUM(D118:D120)</f>
        <v>0</v>
      </c>
      <c r="E117" s="170">
        <f>SUM(E118:E120)</f>
        <v>0</v>
      </c>
      <c r="F117" s="203">
        <f>SUM(F118:F120)</f>
        <v>4.5</v>
      </c>
      <c r="G117" s="170">
        <f>SUM(G118:G120)</f>
        <v>0</v>
      </c>
      <c r="H117" s="170">
        <f>SUM(H118:H120)</f>
        <v>0</v>
      </c>
    </row>
    <row r="118" spans="1:8" s="5" customFormat="1" ht="15">
      <c r="A118" s="167"/>
      <c r="B118" s="167" t="s">
        <v>595</v>
      </c>
      <c r="C118" s="170">
        <f t="shared" si="17"/>
        <v>1.5</v>
      </c>
      <c r="D118" s="170"/>
      <c r="E118" s="170"/>
      <c r="F118" s="203">
        <v>1.5</v>
      </c>
      <c r="G118" s="170"/>
      <c r="H118" s="170"/>
    </row>
    <row r="119" spans="1:8" s="5" customFormat="1" ht="15">
      <c r="A119" s="167"/>
      <c r="B119" s="167" t="s">
        <v>596</v>
      </c>
      <c r="C119" s="170">
        <f t="shared" si="17"/>
        <v>1.5</v>
      </c>
      <c r="D119" s="170"/>
      <c r="E119" s="170"/>
      <c r="F119" s="203">
        <v>1.5</v>
      </c>
      <c r="G119" s="170"/>
      <c r="H119" s="170"/>
    </row>
    <row r="120" spans="1:8" s="5" customFormat="1" ht="15">
      <c r="A120" s="167"/>
      <c r="B120" s="167" t="s">
        <v>675</v>
      </c>
      <c r="C120" s="170">
        <f t="shared" si="17"/>
        <v>1.5</v>
      </c>
      <c r="D120" s="170"/>
      <c r="E120" s="170"/>
      <c r="F120" s="203">
        <v>1.5</v>
      </c>
      <c r="G120" s="170"/>
      <c r="H120" s="170"/>
    </row>
    <row r="121" spans="1:8" s="5" customFormat="1" ht="15">
      <c r="A121" s="167" t="s">
        <v>69</v>
      </c>
      <c r="B121" s="17" t="s">
        <v>70</v>
      </c>
      <c r="C121" s="170">
        <f>SUM(D121:H121)</f>
        <v>6</v>
      </c>
      <c r="D121" s="170">
        <f>SUM(D122:D124)</f>
        <v>0</v>
      </c>
      <c r="E121" s="170">
        <f>SUM(E122:E124)</f>
        <v>0</v>
      </c>
      <c r="F121" s="203">
        <f>SUM(F122:F124)</f>
        <v>6</v>
      </c>
      <c r="G121" s="170">
        <f>SUM(G122:G124)</f>
        <v>0</v>
      </c>
      <c r="H121" s="170">
        <f>SUM(H122:H124)</f>
        <v>0</v>
      </c>
    </row>
    <row r="122" spans="1:8" s="5" customFormat="1" ht="15">
      <c r="A122" s="167"/>
      <c r="B122" s="167" t="s">
        <v>595</v>
      </c>
      <c r="C122" s="170">
        <f>SUM(D122:H122)</f>
        <v>2</v>
      </c>
      <c r="D122" s="170"/>
      <c r="E122" s="170"/>
      <c r="F122" s="203">
        <v>2</v>
      </c>
      <c r="G122" s="170"/>
      <c r="H122" s="170"/>
    </row>
    <row r="123" spans="1:8" s="5" customFormat="1" ht="15">
      <c r="A123" s="167"/>
      <c r="B123" s="167" t="s">
        <v>596</v>
      </c>
      <c r="C123" s="170">
        <f>SUM(D123:H123)</f>
        <v>2</v>
      </c>
      <c r="D123" s="170"/>
      <c r="E123" s="170"/>
      <c r="F123" s="203">
        <v>2</v>
      </c>
      <c r="G123" s="170"/>
      <c r="H123" s="170"/>
    </row>
    <row r="124" spans="1:8" s="5" customFormat="1" ht="15">
      <c r="A124" s="167"/>
      <c r="B124" s="167" t="s">
        <v>675</v>
      </c>
      <c r="C124" s="170">
        <f>SUM(D124:H124)</f>
        <v>2</v>
      </c>
      <c r="D124" s="170"/>
      <c r="E124" s="170"/>
      <c r="F124" s="205">
        <v>2</v>
      </c>
      <c r="G124" s="170"/>
      <c r="H124" s="170"/>
    </row>
    <row r="125" spans="1:8" s="214" customFormat="1" ht="15">
      <c r="A125" s="213" t="s">
        <v>71</v>
      </c>
      <c r="B125" s="213" t="s">
        <v>72</v>
      </c>
      <c r="C125" s="203">
        <f t="shared" si="17"/>
        <v>728</v>
      </c>
      <c r="D125" s="203">
        <f>SUM(D126:D128)</f>
        <v>0</v>
      </c>
      <c r="E125" s="203">
        <f>SUM(E126:E128)</f>
        <v>0</v>
      </c>
      <c r="F125" s="203">
        <f>SUM(F126:F128)</f>
        <v>728</v>
      </c>
      <c r="G125" s="203"/>
      <c r="H125" s="203">
        <f>SUM(H126:H128)</f>
        <v>0</v>
      </c>
    </row>
    <row r="126" spans="1:8" s="214" customFormat="1" ht="15">
      <c r="A126" s="213"/>
      <c r="B126" s="213" t="s">
        <v>595</v>
      </c>
      <c r="C126" s="203">
        <f t="shared" si="17"/>
        <v>76</v>
      </c>
      <c r="D126" s="203"/>
      <c r="E126" s="203"/>
      <c r="F126" s="203">
        <f>F130+F134+F138</f>
        <v>76</v>
      </c>
      <c r="G126" s="203"/>
      <c r="H126" s="203"/>
    </row>
    <row r="127" spans="1:8" s="214" customFormat="1" ht="15">
      <c r="A127" s="213"/>
      <c r="B127" s="213" t="s">
        <v>596</v>
      </c>
      <c r="C127" s="203">
        <f t="shared" si="17"/>
        <v>576</v>
      </c>
      <c r="D127" s="203"/>
      <c r="E127" s="203"/>
      <c r="F127" s="203">
        <f aca="true" t="shared" si="20" ref="F127:F128">F131+F135+F139</f>
        <v>576</v>
      </c>
      <c r="G127" s="203"/>
      <c r="H127" s="203"/>
    </row>
    <row r="128" spans="1:8" s="214" customFormat="1" ht="15">
      <c r="A128" s="213"/>
      <c r="B128" s="213" t="s">
        <v>675</v>
      </c>
      <c r="C128" s="203">
        <f t="shared" si="17"/>
        <v>76</v>
      </c>
      <c r="D128" s="203"/>
      <c r="E128" s="203"/>
      <c r="F128" s="203">
        <f t="shared" si="20"/>
        <v>76</v>
      </c>
      <c r="G128" s="203"/>
      <c r="H128" s="203"/>
    </row>
    <row r="129" spans="1:8" s="214" customFormat="1" ht="25.5">
      <c r="A129" s="213" t="s">
        <v>73</v>
      </c>
      <c r="B129" s="213" t="s">
        <v>74</v>
      </c>
      <c r="C129" s="203">
        <f t="shared" si="17"/>
        <v>500</v>
      </c>
      <c r="D129" s="203">
        <f>SUM(D130:D132)</f>
        <v>0</v>
      </c>
      <c r="E129" s="203">
        <f>SUM(E130:E132)</f>
        <v>0</v>
      </c>
      <c r="F129" s="203">
        <f>SUM(F130:F132)</f>
        <v>500</v>
      </c>
      <c r="G129" s="203"/>
      <c r="H129" s="203">
        <f>SUM(H130:H132)</f>
        <v>0</v>
      </c>
    </row>
    <row r="130" spans="1:8" s="214" customFormat="1" ht="15">
      <c r="A130" s="213"/>
      <c r="B130" s="213" t="s">
        <v>595</v>
      </c>
      <c r="C130" s="203">
        <f t="shared" si="17"/>
        <v>0</v>
      </c>
      <c r="D130" s="203"/>
      <c r="E130" s="203"/>
      <c r="F130" s="204"/>
      <c r="G130" s="203"/>
      <c r="H130" s="203"/>
    </row>
    <row r="131" spans="1:8" s="214" customFormat="1" ht="15">
      <c r="A131" s="213"/>
      <c r="B131" s="213" t="s">
        <v>596</v>
      </c>
      <c r="C131" s="203">
        <f t="shared" si="17"/>
        <v>500</v>
      </c>
      <c r="D131" s="203"/>
      <c r="E131" s="203"/>
      <c r="F131" s="204">
        <v>500</v>
      </c>
      <c r="G131" s="203"/>
      <c r="H131" s="203"/>
    </row>
    <row r="132" spans="1:8" s="214" customFormat="1" ht="15">
      <c r="A132" s="213"/>
      <c r="B132" s="213" t="s">
        <v>675</v>
      </c>
      <c r="C132" s="203">
        <f t="shared" si="17"/>
        <v>0</v>
      </c>
      <c r="D132" s="203"/>
      <c r="E132" s="203"/>
      <c r="F132" s="204"/>
      <c r="G132" s="203"/>
      <c r="H132" s="203"/>
    </row>
    <row r="133" spans="1:8" s="214" customFormat="1" ht="25.5">
      <c r="A133" s="213" t="s">
        <v>75</v>
      </c>
      <c r="B133" s="213" t="s">
        <v>604</v>
      </c>
      <c r="C133" s="203">
        <f t="shared" si="17"/>
        <v>120</v>
      </c>
      <c r="D133" s="203">
        <f>SUM(D134:D136)</f>
        <v>0</v>
      </c>
      <c r="E133" s="203">
        <f>SUM(E134:E136)</f>
        <v>0</v>
      </c>
      <c r="F133" s="203">
        <f>SUM(F134:F136)</f>
        <v>120</v>
      </c>
      <c r="G133" s="203">
        <f>SUM(G134:G136)</f>
        <v>0</v>
      </c>
      <c r="H133" s="203">
        <f>SUM(H134:H136)</f>
        <v>0</v>
      </c>
    </row>
    <row r="134" spans="1:8" s="214" customFormat="1" ht="15">
      <c r="A134" s="213"/>
      <c r="B134" s="213" t="s">
        <v>595</v>
      </c>
      <c r="C134" s="203">
        <f t="shared" si="17"/>
        <v>40</v>
      </c>
      <c r="D134" s="203"/>
      <c r="E134" s="203"/>
      <c r="F134" s="203">
        <v>40</v>
      </c>
      <c r="G134" s="203"/>
      <c r="H134" s="203"/>
    </row>
    <row r="135" spans="1:8" s="214" customFormat="1" ht="15">
      <c r="A135" s="213"/>
      <c r="B135" s="213" t="s">
        <v>596</v>
      </c>
      <c r="C135" s="203">
        <f t="shared" si="17"/>
        <v>40</v>
      </c>
      <c r="D135" s="203"/>
      <c r="E135" s="203"/>
      <c r="F135" s="203">
        <v>40</v>
      </c>
      <c r="G135" s="203"/>
      <c r="H135" s="203"/>
    </row>
    <row r="136" spans="1:8" s="214" customFormat="1" ht="15">
      <c r="A136" s="213"/>
      <c r="B136" s="213" t="s">
        <v>675</v>
      </c>
      <c r="C136" s="203">
        <f t="shared" si="17"/>
        <v>40</v>
      </c>
      <c r="D136" s="203"/>
      <c r="E136" s="203"/>
      <c r="F136" s="203">
        <v>40</v>
      </c>
      <c r="G136" s="203"/>
      <c r="H136" s="203"/>
    </row>
    <row r="137" spans="1:8" s="214" customFormat="1" ht="25.5">
      <c r="A137" s="213" t="s">
        <v>76</v>
      </c>
      <c r="B137" s="213" t="s">
        <v>77</v>
      </c>
      <c r="C137" s="203">
        <f t="shared" si="17"/>
        <v>108</v>
      </c>
      <c r="D137" s="203">
        <f>SUM(D138:D140)</f>
        <v>0</v>
      </c>
      <c r="E137" s="203">
        <f>SUM(E138:E140)</f>
        <v>0</v>
      </c>
      <c r="F137" s="203">
        <f>SUM(F138:F140)</f>
        <v>108</v>
      </c>
      <c r="G137" s="203">
        <f>SUM(G138:G140)</f>
        <v>0</v>
      </c>
      <c r="H137" s="203">
        <f>SUM(H138:H140)</f>
        <v>0</v>
      </c>
    </row>
    <row r="138" spans="1:8" s="214" customFormat="1" ht="15">
      <c r="A138" s="213"/>
      <c r="B138" s="213" t="s">
        <v>595</v>
      </c>
      <c r="C138" s="203">
        <f t="shared" si="17"/>
        <v>36</v>
      </c>
      <c r="D138" s="203"/>
      <c r="E138" s="203"/>
      <c r="F138" s="203">
        <v>36</v>
      </c>
      <c r="G138" s="203"/>
      <c r="H138" s="203"/>
    </row>
    <row r="139" spans="1:8" s="214" customFormat="1" ht="15">
      <c r="A139" s="213"/>
      <c r="B139" s="213" t="s">
        <v>596</v>
      </c>
      <c r="C139" s="203">
        <f t="shared" si="17"/>
        <v>36</v>
      </c>
      <c r="D139" s="203"/>
      <c r="E139" s="203"/>
      <c r="F139" s="203">
        <v>36</v>
      </c>
      <c r="G139" s="203"/>
      <c r="H139" s="203"/>
    </row>
    <row r="140" spans="1:8" s="214" customFormat="1" ht="15">
      <c r="A140" s="213"/>
      <c r="B140" s="213" t="s">
        <v>675</v>
      </c>
      <c r="C140" s="203">
        <f t="shared" si="17"/>
        <v>36</v>
      </c>
      <c r="D140" s="203"/>
      <c r="E140" s="203"/>
      <c r="F140" s="203">
        <v>36</v>
      </c>
      <c r="G140" s="203"/>
      <c r="H140" s="203"/>
    </row>
    <row r="141" spans="1:8" s="214" customFormat="1" ht="15">
      <c r="A141" s="213" t="s">
        <v>78</v>
      </c>
      <c r="B141" s="213" t="s">
        <v>79</v>
      </c>
      <c r="C141" s="203">
        <f t="shared" si="17"/>
        <v>81</v>
      </c>
      <c r="D141" s="203">
        <f>SUM(D142:D144)</f>
        <v>0</v>
      </c>
      <c r="E141" s="203">
        <f>SUM(E142:E144)</f>
        <v>0</v>
      </c>
      <c r="F141" s="203">
        <f>SUM(F142:F144)</f>
        <v>81</v>
      </c>
      <c r="G141" s="203">
        <f>SUM(G142:G144)</f>
        <v>0</v>
      </c>
      <c r="H141" s="203">
        <f>SUM(H142:H144)</f>
        <v>0</v>
      </c>
    </row>
    <row r="142" spans="1:8" s="214" customFormat="1" ht="15">
      <c r="A142" s="213"/>
      <c r="B142" s="213" t="s">
        <v>595</v>
      </c>
      <c r="C142" s="203">
        <f t="shared" si="17"/>
        <v>27</v>
      </c>
      <c r="D142" s="203">
        <f aca="true" t="shared" si="21" ref="D142:H144">D146+D150+D154</f>
        <v>0</v>
      </c>
      <c r="E142" s="203">
        <f t="shared" si="21"/>
        <v>0</v>
      </c>
      <c r="F142" s="203">
        <f>F146+F150+F154</f>
        <v>27</v>
      </c>
      <c r="G142" s="203">
        <f t="shared" si="21"/>
        <v>0</v>
      </c>
      <c r="H142" s="203">
        <f t="shared" si="21"/>
        <v>0</v>
      </c>
    </row>
    <row r="143" spans="1:8" s="214" customFormat="1" ht="15">
      <c r="A143" s="213"/>
      <c r="B143" s="213" t="s">
        <v>596</v>
      </c>
      <c r="C143" s="203">
        <f t="shared" si="17"/>
        <v>27</v>
      </c>
      <c r="D143" s="203">
        <f t="shared" si="21"/>
        <v>0</v>
      </c>
      <c r="E143" s="203">
        <f t="shared" si="21"/>
        <v>0</v>
      </c>
      <c r="F143" s="203">
        <f t="shared" si="21"/>
        <v>27</v>
      </c>
      <c r="G143" s="203">
        <f t="shared" si="21"/>
        <v>0</v>
      </c>
      <c r="H143" s="203">
        <f t="shared" si="21"/>
        <v>0</v>
      </c>
    </row>
    <row r="144" spans="1:8" s="214" customFormat="1" ht="15">
      <c r="A144" s="213"/>
      <c r="B144" s="213" t="s">
        <v>675</v>
      </c>
      <c r="C144" s="203">
        <f t="shared" si="17"/>
        <v>27</v>
      </c>
      <c r="D144" s="203">
        <f t="shared" si="21"/>
        <v>0</v>
      </c>
      <c r="E144" s="203">
        <f t="shared" si="21"/>
        <v>0</v>
      </c>
      <c r="F144" s="203">
        <f t="shared" si="21"/>
        <v>27</v>
      </c>
      <c r="G144" s="203">
        <f t="shared" si="21"/>
        <v>0</v>
      </c>
      <c r="H144" s="203">
        <f t="shared" si="21"/>
        <v>0</v>
      </c>
    </row>
    <row r="145" spans="1:8" s="214" customFormat="1" ht="15">
      <c r="A145" s="213" t="s">
        <v>80</v>
      </c>
      <c r="B145" s="213" t="s">
        <v>81</v>
      </c>
      <c r="C145" s="203">
        <f aca="true" t="shared" si="22" ref="C145:C156">SUM(D145:H145)</f>
        <v>30</v>
      </c>
      <c r="D145" s="203">
        <f>SUM(D146:D148)</f>
        <v>0</v>
      </c>
      <c r="E145" s="203">
        <f>SUM(E146:E148)</f>
        <v>0</v>
      </c>
      <c r="F145" s="203">
        <f>SUM(F146:F148)</f>
        <v>30</v>
      </c>
      <c r="G145" s="203">
        <f>SUM(G146:G148)</f>
        <v>0</v>
      </c>
      <c r="H145" s="203">
        <f>SUM(H146:H148)</f>
        <v>0</v>
      </c>
    </row>
    <row r="146" spans="1:8" s="214" customFormat="1" ht="15">
      <c r="A146" s="213"/>
      <c r="B146" s="213" t="s">
        <v>595</v>
      </c>
      <c r="C146" s="203">
        <f t="shared" si="22"/>
        <v>10</v>
      </c>
      <c r="D146" s="203"/>
      <c r="E146" s="203"/>
      <c r="F146" s="203">
        <v>10</v>
      </c>
      <c r="G146" s="203"/>
      <c r="H146" s="203"/>
    </row>
    <row r="147" spans="1:8" s="214" customFormat="1" ht="15">
      <c r="A147" s="213"/>
      <c r="B147" s="213" t="s">
        <v>596</v>
      </c>
      <c r="C147" s="203">
        <f t="shared" si="22"/>
        <v>10</v>
      </c>
      <c r="D147" s="203"/>
      <c r="E147" s="203"/>
      <c r="F147" s="203">
        <v>10</v>
      </c>
      <c r="G147" s="203"/>
      <c r="H147" s="203"/>
    </row>
    <row r="148" spans="1:8" s="214" customFormat="1" ht="15">
      <c r="A148" s="213"/>
      <c r="B148" s="213" t="s">
        <v>675</v>
      </c>
      <c r="C148" s="203">
        <f t="shared" si="22"/>
        <v>10</v>
      </c>
      <c r="D148" s="203"/>
      <c r="E148" s="203"/>
      <c r="F148" s="203">
        <v>10</v>
      </c>
      <c r="G148" s="203"/>
      <c r="H148" s="203"/>
    </row>
    <row r="149" spans="1:8" s="214" customFormat="1" ht="15">
      <c r="A149" s="213" t="s">
        <v>82</v>
      </c>
      <c r="B149" s="213" t="s">
        <v>83</v>
      </c>
      <c r="C149" s="203">
        <f t="shared" si="22"/>
        <v>6</v>
      </c>
      <c r="D149" s="203">
        <f>SUM(D150:D152)</f>
        <v>0</v>
      </c>
      <c r="E149" s="203">
        <f>SUM(E150:E152)</f>
        <v>0</v>
      </c>
      <c r="F149" s="203">
        <f>SUM(F150:F152)</f>
        <v>6</v>
      </c>
      <c r="G149" s="203">
        <f>SUM(G150:G152)</f>
        <v>0</v>
      </c>
      <c r="H149" s="203">
        <f>SUM(H150:H152)</f>
        <v>0</v>
      </c>
    </row>
    <row r="150" spans="1:8" s="214" customFormat="1" ht="15">
      <c r="A150" s="213"/>
      <c r="B150" s="213" t="s">
        <v>595</v>
      </c>
      <c r="C150" s="203">
        <f t="shared" si="22"/>
        <v>2</v>
      </c>
      <c r="D150" s="203"/>
      <c r="E150" s="203"/>
      <c r="F150" s="203">
        <v>2</v>
      </c>
      <c r="G150" s="203"/>
      <c r="H150" s="203"/>
    </row>
    <row r="151" spans="1:8" s="214" customFormat="1" ht="15">
      <c r="A151" s="213"/>
      <c r="B151" s="213" t="s">
        <v>596</v>
      </c>
      <c r="C151" s="203">
        <f t="shared" si="22"/>
        <v>2</v>
      </c>
      <c r="D151" s="203"/>
      <c r="E151" s="203"/>
      <c r="F151" s="203">
        <v>2</v>
      </c>
      <c r="G151" s="203"/>
      <c r="H151" s="203"/>
    </row>
    <row r="152" spans="1:8" s="214" customFormat="1" ht="15">
      <c r="A152" s="213"/>
      <c r="B152" s="213" t="s">
        <v>675</v>
      </c>
      <c r="C152" s="203">
        <f t="shared" si="22"/>
        <v>2</v>
      </c>
      <c r="D152" s="203"/>
      <c r="E152" s="203"/>
      <c r="F152" s="203">
        <v>2</v>
      </c>
      <c r="G152" s="203"/>
      <c r="H152" s="203"/>
    </row>
    <row r="153" spans="1:8" s="214" customFormat="1" ht="15">
      <c r="A153" s="213" t="s">
        <v>84</v>
      </c>
      <c r="B153" s="213" t="s">
        <v>85</v>
      </c>
      <c r="C153" s="203">
        <f t="shared" si="22"/>
        <v>45</v>
      </c>
      <c r="D153" s="203">
        <f>SUM(D154:D156)</f>
        <v>0</v>
      </c>
      <c r="E153" s="203">
        <f>SUM(E154:E156)</f>
        <v>0</v>
      </c>
      <c r="F153" s="203">
        <f>SUM(F154:F156)</f>
        <v>45</v>
      </c>
      <c r="G153" s="203">
        <f>SUM(G154:G156)</f>
        <v>0</v>
      </c>
      <c r="H153" s="203">
        <f>SUM(H154:H156)</f>
        <v>0</v>
      </c>
    </row>
    <row r="154" spans="1:8" s="214" customFormat="1" ht="15">
      <c r="A154" s="213"/>
      <c r="B154" s="213" t="s">
        <v>595</v>
      </c>
      <c r="C154" s="203">
        <f t="shared" si="22"/>
        <v>15</v>
      </c>
      <c r="D154" s="203"/>
      <c r="E154" s="203"/>
      <c r="F154" s="203">
        <v>15</v>
      </c>
      <c r="G154" s="203"/>
      <c r="H154" s="203"/>
    </row>
    <row r="155" spans="1:8" s="214" customFormat="1" ht="15">
      <c r="A155" s="213"/>
      <c r="B155" s="213" t="s">
        <v>596</v>
      </c>
      <c r="C155" s="203">
        <f t="shared" si="22"/>
        <v>15</v>
      </c>
      <c r="D155" s="203"/>
      <c r="E155" s="203"/>
      <c r="F155" s="203">
        <v>15</v>
      </c>
      <c r="G155" s="203"/>
      <c r="H155" s="203"/>
    </row>
    <row r="156" spans="1:8" s="214" customFormat="1" ht="15">
      <c r="A156" s="213"/>
      <c r="B156" s="213" t="s">
        <v>675</v>
      </c>
      <c r="C156" s="203">
        <f t="shared" si="22"/>
        <v>15</v>
      </c>
      <c r="D156" s="203"/>
      <c r="E156" s="203"/>
      <c r="F156" s="203">
        <v>15</v>
      </c>
      <c r="G156" s="203"/>
      <c r="H156" s="203"/>
    </row>
    <row r="157" spans="1:8" s="5" customFormat="1" ht="38.25">
      <c r="A157" s="10" t="s">
        <v>86</v>
      </c>
      <c r="B157" s="10" t="s">
        <v>87</v>
      </c>
      <c r="C157" s="173">
        <f aca="true" t="shared" si="23" ref="C157:C174">SUM(D157:H157)</f>
        <v>510.8</v>
      </c>
      <c r="D157" s="173">
        <f>D158</f>
        <v>0</v>
      </c>
      <c r="E157" s="173">
        <f aca="true" t="shared" si="24" ref="E157:H157">E158</f>
        <v>0</v>
      </c>
      <c r="F157" s="173">
        <f t="shared" si="24"/>
        <v>510.8</v>
      </c>
      <c r="G157" s="173">
        <f t="shared" si="24"/>
        <v>0</v>
      </c>
      <c r="H157" s="173">
        <f t="shared" si="24"/>
        <v>0</v>
      </c>
    </row>
    <row r="158" spans="1:8" s="5" customFormat="1" ht="38.25">
      <c r="A158" s="11" t="s">
        <v>88</v>
      </c>
      <c r="B158" s="11" t="s">
        <v>89</v>
      </c>
      <c r="C158" s="174">
        <f t="shared" si="23"/>
        <v>510.8</v>
      </c>
      <c r="D158" s="174">
        <f>SUM(D159:D161)</f>
        <v>0</v>
      </c>
      <c r="E158" s="174">
        <f>SUM(E159:E161)</f>
        <v>0</v>
      </c>
      <c r="F158" s="174">
        <f>SUM(F159:F161)</f>
        <v>510.8</v>
      </c>
      <c r="G158" s="174">
        <f>SUM(G159:G161)</f>
        <v>0</v>
      </c>
      <c r="H158" s="174">
        <f>SUM(H159:H161)</f>
        <v>0</v>
      </c>
    </row>
    <row r="159" spans="1:8" s="5" customFormat="1" ht="15">
      <c r="A159" s="167"/>
      <c r="B159" s="167" t="s">
        <v>595</v>
      </c>
      <c r="C159" s="170">
        <f t="shared" si="23"/>
        <v>164.6</v>
      </c>
      <c r="D159" s="170"/>
      <c r="E159" s="170"/>
      <c r="F159" s="204">
        <v>164.6</v>
      </c>
      <c r="G159" s="170"/>
      <c r="H159" s="170"/>
    </row>
    <row r="160" spans="1:8" s="5" customFormat="1" ht="15">
      <c r="A160" s="167"/>
      <c r="B160" s="167" t="s">
        <v>596</v>
      </c>
      <c r="C160" s="170">
        <f t="shared" si="23"/>
        <v>170</v>
      </c>
      <c r="D160" s="170"/>
      <c r="E160" s="170"/>
      <c r="F160" s="204">
        <v>170</v>
      </c>
      <c r="G160" s="170"/>
      <c r="H160" s="170"/>
    </row>
    <row r="161" spans="1:8" s="5" customFormat="1" ht="15">
      <c r="A161" s="167"/>
      <c r="B161" s="167" t="s">
        <v>675</v>
      </c>
      <c r="C161" s="170">
        <f t="shared" si="23"/>
        <v>176.2</v>
      </c>
      <c r="D161" s="170"/>
      <c r="E161" s="170"/>
      <c r="F161" s="204">
        <v>176.2</v>
      </c>
      <c r="G161" s="170"/>
      <c r="H161" s="170"/>
    </row>
    <row r="162" spans="1:8" s="5" customFormat="1" ht="25.5">
      <c r="A162" s="10" t="s">
        <v>90</v>
      </c>
      <c r="B162" s="10" t="s">
        <v>91</v>
      </c>
      <c r="C162" s="173">
        <f t="shared" si="23"/>
        <v>3507.0150000000003</v>
      </c>
      <c r="D162" s="173">
        <f>D163+D171+D247+D199</f>
        <v>0</v>
      </c>
      <c r="E162" s="173">
        <f aca="true" t="shared" si="25" ref="E162:H162">E163+E171+E247+E199</f>
        <v>0</v>
      </c>
      <c r="F162" s="173">
        <f t="shared" si="25"/>
        <v>3507.0150000000003</v>
      </c>
      <c r="G162" s="173">
        <f t="shared" si="25"/>
        <v>0</v>
      </c>
      <c r="H162" s="173">
        <f t="shared" si="25"/>
        <v>0</v>
      </c>
    </row>
    <row r="163" spans="1:8" s="5" customFormat="1" ht="63.75">
      <c r="A163" s="20" t="s">
        <v>92</v>
      </c>
      <c r="B163" s="11" t="s">
        <v>93</v>
      </c>
      <c r="C163" s="174">
        <f t="shared" si="23"/>
        <v>0</v>
      </c>
      <c r="D163" s="174">
        <f>SUM(D164:D166)</f>
        <v>0</v>
      </c>
      <c r="E163" s="174">
        <f>SUM(E164:E166)</f>
        <v>0</v>
      </c>
      <c r="F163" s="174">
        <f>SUM(F164:F166)</f>
        <v>0</v>
      </c>
      <c r="G163" s="174">
        <f>SUM(G164:G166)</f>
        <v>0</v>
      </c>
      <c r="H163" s="174">
        <f>SUM(H164:H166)</f>
        <v>0</v>
      </c>
    </row>
    <row r="164" spans="1:8" s="5" customFormat="1" ht="15">
      <c r="A164" s="167"/>
      <c r="B164" s="167" t="s">
        <v>595</v>
      </c>
      <c r="C164" s="170">
        <f t="shared" si="23"/>
        <v>0</v>
      </c>
      <c r="D164" s="170"/>
      <c r="E164" s="170"/>
      <c r="F164" s="203">
        <f>F168</f>
        <v>0</v>
      </c>
      <c r="G164" s="170"/>
      <c r="H164" s="170"/>
    </row>
    <row r="165" spans="1:8" s="5" customFormat="1" ht="15">
      <c r="A165" s="167"/>
      <c r="B165" s="167" t="s">
        <v>596</v>
      </c>
      <c r="C165" s="170">
        <f t="shared" si="23"/>
        <v>0</v>
      </c>
      <c r="D165" s="170"/>
      <c r="E165" s="170"/>
      <c r="F165" s="203">
        <f aca="true" t="shared" si="26" ref="F165:F166">F169</f>
        <v>0</v>
      </c>
      <c r="G165" s="170"/>
      <c r="H165" s="170"/>
    </row>
    <row r="166" spans="1:8" s="5" customFormat="1" ht="15">
      <c r="A166" s="167"/>
      <c r="B166" s="167" t="s">
        <v>675</v>
      </c>
      <c r="C166" s="170">
        <f t="shared" si="23"/>
        <v>0</v>
      </c>
      <c r="D166" s="170"/>
      <c r="E166" s="170"/>
      <c r="F166" s="203">
        <f t="shared" si="26"/>
        <v>0</v>
      </c>
      <c r="G166" s="170"/>
      <c r="H166" s="170"/>
    </row>
    <row r="167" spans="1:8" s="5" customFormat="1" ht="25.5">
      <c r="A167" s="167" t="s">
        <v>94</v>
      </c>
      <c r="B167" s="167" t="s">
        <v>95</v>
      </c>
      <c r="C167" s="170">
        <f t="shared" si="23"/>
        <v>0</v>
      </c>
      <c r="D167" s="170"/>
      <c r="E167" s="170"/>
      <c r="F167" s="203">
        <v>0</v>
      </c>
      <c r="G167" s="170"/>
      <c r="H167" s="170"/>
    </row>
    <row r="168" spans="1:8" s="5" customFormat="1" ht="15">
      <c r="A168" s="167"/>
      <c r="B168" s="167" t="s">
        <v>595</v>
      </c>
      <c r="C168" s="170">
        <f t="shared" si="23"/>
        <v>0</v>
      </c>
      <c r="D168" s="170"/>
      <c r="E168" s="170"/>
      <c r="F168" s="203"/>
      <c r="G168" s="170"/>
      <c r="H168" s="170"/>
    </row>
    <row r="169" spans="1:8" s="5" customFormat="1" ht="15">
      <c r="A169" s="167"/>
      <c r="B169" s="167" t="s">
        <v>596</v>
      </c>
      <c r="C169" s="170">
        <f t="shared" si="23"/>
        <v>0</v>
      </c>
      <c r="D169" s="170"/>
      <c r="E169" s="170"/>
      <c r="F169" s="203"/>
      <c r="G169" s="170"/>
      <c r="H169" s="170"/>
    </row>
    <row r="170" spans="1:8" s="5" customFormat="1" ht="15">
      <c r="A170" s="167"/>
      <c r="B170" s="167" t="s">
        <v>675</v>
      </c>
      <c r="C170" s="170">
        <f t="shared" si="23"/>
        <v>0</v>
      </c>
      <c r="D170" s="170"/>
      <c r="E170" s="170"/>
      <c r="F170" s="203"/>
      <c r="G170" s="170"/>
      <c r="H170" s="170"/>
    </row>
    <row r="171" spans="1:8" s="5" customFormat="1" ht="38.25">
      <c r="A171" s="11" t="s">
        <v>96</v>
      </c>
      <c r="B171" s="11" t="s">
        <v>97</v>
      </c>
      <c r="C171" s="174">
        <f t="shared" si="23"/>
        <v>190</v>
      </c>
      <c r="D171" s="174">
        <f>SUM(D172:D174)</f>
        <v>0</v>
      </c>
      <c r="E171" s="174">
        <f>SUM(E172:E174)</f>
        <v>0</v>
      </c>
      <c r="F171" s="174">
        <f>SUM(F172:F174)</f>
        <v>190</v>
      </c>
      <c r="G171" s="174">
        <f>SUM(G172:G174)</f>
        <v>0</v>
      </c>
      <c r="H171" s="174">
        <f>SUM(H172:H174)</f>
        <v>0</v>
      </c>
    </row>
    <row r="172" spans="1:8" s="5" customFormat="1" ht="15">
      <c r="A172" s="167"/>
      <c r="B172" s="167" t="s">
        <v>595</v>
      </c>
      <c r="C172" s="170">
        <f t="shared" si="23"/>
        <v>64</v>
      </c>
      <c r="D172" s="170">
        <f>D176+D180+D184+D188+D192+D196</f>
        <v>0</v>
      </c>
      <c r="E172" s="170">
        <f aca="true" t="shared" si="27" ref="E172:H172">E176+E180+E184+E188+E192+E196</f>
        <v>0</v>
      </c>
      <c r="F172" s="203">
        <f>F176+F180+F184+F188+F192+F196</f>
        <v>64</v>
      </c>
      <c r="G172" s="170">
        <f t="shared" si="27"/>
        <v>0</v>
      </c>
      <c r="H172" s="170">
        <f t="shared" si="27"/>
        <v>0</v>
      </c>
    </row>
    <row r="173" spans="1:8" s="5" customFormat="1" ht="15">
      <c r="A173" s="167"/>
      <c r="B173" s="167" t="s">
        <v>596</v>
      </c>
      <c r="C173" s="170">
        <f t="shared" si="23"/>
        <v>62</v>
      </c>
      <c r="D173" s="170">
        <f aca="true" t="shared" si="28" ref="D173:H174">D177+D181+D185+D189+D193+D197</f>
        <v>0</v>
      </c>
      <c r="E173" s="170">
        <f t="shared" si="28"/>
        <v>0</v>
      </c>
      <c r="F173" s="203">
        <f t="shared" si="28"/>
        <v>62</v>
      </c>
      <c r="G173" s="170">
        <f t="shared" si="28"/>
        <v>0</v>
      </c>
      <c r="H173" s="170">
        <f t="shared" si="28"/>
        <v>0</v>
      </c>
    </row>
    <row r="174" spans="1:8" s="5" customFormat="1" ht="15">
      <c r="A174" s="167"/>
      <c r="B174" s="167" t="s">
        <v>675</v>
      </c>
      <c r="C174" s="170">
        <f t="shared" si="23"/>
        <v>64</v>
      </c>
      <c r="D174" s="170">
        <f t="shared" si="28"/>
        <v>0</v>
      </c>
      <c r="E174" s="170">
        <f t="shared" si="28"/>
        <v>0</v>
      </c>
      <c r="F174" s="203">
        <f t="shared" si="28"/>
        <v>64</v>
      </c>
      <c r="G174" s="170">
        <f t="shared" si="28"/>
        <v>0</v>
      </c>
      <c r="H174" s="170">
        <f t="shared" si="28"/>
        <v>0</v>
      </c>
    </row>
    <row r="175" spans="1:8" s="5" customFormat="1" ht="15">
      <c r="A175" s="167"/>
      <c r="B175" s="18" t="s">
        <v>98</v>
      </c>
      <c r="C175" s="170">
        <f aca="true" t="shared" si="29" ref="C175:C238">SUM(D175:H175)</f>
        <v>30</v>
      </c>
      <c r="D175" s="170"/>
      <c r="E175" s="170"/>
      <c r="F175" s="203">
        <v>30</v>
      </c>
      <c r="G175" s="170"/>
      <c r="H175" s="170"/>
    </row>
    <row r="176" spans="1:8" s="5" customFormat="1" ht="15">
      <c r="A176" s="167" t="s">
        <v>99</v>
      </c>
      <c r="B176" s="167" t="s">
        <v>595</v>
      </c>
      <c r="C176" s="170">
        <f t="shared" si="29"/>
        <v>10</v>
      </c>
      <c r="D176" s="170"/>
      <c r="E176" s="170"/>
      <c r="F176" s="203">
        <v>10</v>
      </c>
      <c r="G176" s="170"/>
      <c r="H176" s="170"/>
    </row>
    <row r="177" spans="1:8" s="5" customFormat="1" ht="15">
      <c r="A177" s="167"/>
      <c r="B177" s="167" t="s">
        <v>596</v>
      </c>
      <c r="C177" s="170">
        <f t="shared" si="29"/>
        <v>10</v>
      </c>
      <c r="D177" s="170"/>
      <c r="E177" s="170"/>
      <c r="F177" s="203">
        <v>10</v>
      </c>
      <c r="G177" s="170"/>
      <c r="H177" s="170"/>
    </row>
    <row r="178" spans="1:8" s="5" customFormat="1" ht="15">
      <c r="A178" s="167"/>
      <c r="B178" s="167" t="s">
        <v>675</v>
      </c>
      <c r="C178" s="170">
        <f t="shared" si="29"/>
        <v>10</v>
      </c>
      <c r="D178" s="170"/>
      <c r="E178" s="170"/>
      <c r="F178" s="203">
        <v>10</v>
      </c>
      <c r="G178" s="170"/>
      <c r="H178" s="170"/>
    </row>
    <row r="179" spans="1:8" s="5" customFormat="1" ht="15">
      <c r="A179" s="167" t="s">
        <v>100</v>
      </c>
      <c r="B179" s="19" t="s">
        <v>101</v>
      </c>
      <c r="C179" s="170">
        <f t="shared" si="29"/>
        <v>150</v>
      </c>
      <c r="D179" s="170"/>
      <c r="E179" s="170"/>
      <c r="F179" s="203">
        <v>150</v>
      </c>
      <c r="G179" s="170"/>
      <c r="H179" s="170"/>
    </row>
    <row r="180" spans="1:8" s="5" customFormat="1" ht="15">
      <c r="A180" s="167"/>
      <c r="B180" s="167" t="s">
        <v>595</v>
      </c>
      <c r="C180" s="170">
        <f t="shared" si="29"/>
        <v>50</v>
      </c>
      <c r="D180" s="170"/>
      <c r="E180" s="170"/>
      <c r="F180" s="203">
        <v>50</v>
      </c>
      <c r="G180" s="170"/>
      <c r="H180" s="170"/>
    </row>
    <row r="181" spans="1:8" s="5" customFormat="1" ht="15">
      <c r="A181" s="167"/>
      <c r="B181" s="167" t="s">
        <v>596</v>
      </c>
      <c r="C181" s="170">
        <f t="shared" si="29"/>
        <v>50</v>
      </c>
      <c r="D181" s="170"/>
      <c r="E181" s="170"/>
      <c r="F181" s="203">
        <v>50</v>
      </c>
      <c r="G181" s="170"/>
      <c r="H181" s="170"/>
    </row>
    <row r="182" spans="1:8" s="5" customFormat="1" ht="15">
      <c r="A182" s="167"/>
      <c r="B182" s="167" t="s">
        <v>675</v>
      </c>
      <c r="C182" s="170">
        <f t="shared" si="29"/>
        <v>50</v>
      </c>
      <c r="D182" s="170"/>
      <c r="E182" s="170"/>
      <c r="F182" s="203">
        <v>50</v>
      </c>
      <c r="G182" s="170"/>
      <c r="H182" s="170"/>
    </row>
    <row r="183" spans="1:8" s="5" customFormat="1" ht="25.5">
      <c r="A183" s="167" t="s">
        <v>102</v>
      </c>
      <c r="B183" s="18" t="s">
        <v>103</v>
      </c>
      <c r="C183" s="170">
        <f t="shared" si="29"/>
        <v>0</v>
      </c>
      <c r="D183" s="170"/>
      <c r="E183" s="170"/>
      <c r="F183" s="203">
        <v>0</v>
      </c>
      <c r="G183" s="170"/>
      <c r="H183" s="170"/>
    </row>
    <row r="184" spans="1:8" s="5" customFormat="1" ht="15">
      <c r="A184" s="167"/>
      <c r="B184" s="167" t="s">
        <v>595</v>
      </c>
      <c r="C184" s="170">
        <f t="shared" si="29"/>
        <v>0</v>
      </c>
      <c r="D184" s="170"/>
      <c r="E184" s="170"/>
      <c r="F184" s="203"/>
      <c r="G184" s="170"/>
      <c r="H184" s="170"/>
    </row>
    <row r="185" spans="1:8" s="5" customFormat="1" ht="15">
      <c r="A185" s="167"/>
      <c r="B185" s="167" t="s">
        <v>596</v>
      </c>
      <c r="C185" s="170">
        <f t="shared" si="29"/>
        <v>0</v>
      </c>
      <c r="D185" s="170"/>
      <c r="E185" s="170"/>
      <c r="F185" s="203"/>
      <c r="G185" s="170"/>
      <c r="H185" s="170"/>
    </row>
    <row r="186" spans="1:8" s="5" customFormat="1" ht="15">
      <c r="A186" s="167"/>
      <c r="B186" s="167" t="s">
        <v>675</v>
      </c>
      <c r="C186" s="170">
        <f t="shared" si="29"/>
        <v>0</v>
      </c>
      <c r="D186" s="170"/>
      <c r="E186" s="170"/>
      <c r="F186" s="203"/>
      <c r="G186" s="170"/>
      <c r="H186" s="170"/>
    </row>
    <row r="187" spans="1:8" s="5" customFormat="1" ht="25.5">
      <c r="A187" s="167" t="s">
        <v>104</v>
      </c>
      <c r="B187" s="18" t="s">
        <v>105</v>
      </c>
      <c r="C187" s="170">
        <f t="shared" si="29"/>
        <v>0</v>
      </c>
      <c r="D187" s="170"/>
      <c r="E187" s="170"/>
      <c r="F187" s="203"/>
      <c r="G187" s="170"/>
      <c r="H187" s="170"/>
    </row>
    <row r="188" spans="1:8" s="5" customFormat="1" ht="15">
      <c r="A188" s="167"/>
      <c r="B188" s="167" t="s">
        <v>595</v>
      </c>
      <c r="C188" s="170">
        <f t="shared" si="29"/>
        <v>0</v>
      </c>
      <c r="D188" s="170"/>
      <c r="E188" s="170"/>
      <c r="F188" s="203"/>
      <c r="G188" s="170"/>
      <c r="H188" s="170"/>
    </row>
    <row r="189" spans="1:8" s="5" customFormat="1" ht="15">
      <c r="A189" s="167"/>
      <c r="B189" s="167" t="s">
        <v>596</v>
      </c>
      <c r="C189" s="170">
        <f t="shared" si="29"/>
        <v>0</v>
      </c>
      <c r="D189" s="170"/>
      <c r="E189" s="170"/>
      <c r="F189" s="203"/>
      <c r="G189" s="170"/>
      <c r="H189" s="170"/>
    </row>
    <row r="190" spans="1:8" s="5" customFormat="1" ht="15">
      <c r="A190" s="167"/>
      <c r="B190" s="167" t="s">
        <v>675</v>
      </c>
      <c r="C190" s="170">
        <f t="shared" si="29"/>
        <v>0</v>
      </c>
      <c r="D190" s="170"/>
      <c r="E190" s="170"/>
      <c r="F190" s="203"/>
      <c r="G190" s="170"/>
      <c r="H190" s="170"/>
    </row>
    <row r="191" spans="1:8" s="5" customFormat="1" ht="15">
      <c r="A191" s="167" t="s">
        <v>106</v>
      </c>
      <c r="B191" s="18" t="s">
        <v>107</v>
      </c>
      <c r="C191" s="170">
        <f t="shared" si="29"/>
        <v>6</v>
      </c>
      <c r="D191" s="170"/>
      <c r="E191" s="170"/>
      <c r="F191" s="203">
        <v>6</v>
      </c>
      <c r="G191" s="170"/>
      <c r="H191" s="170"/>
    </row>
    <row r="192" spans="1:8" s="5" customFormat="1" ht="15">
      <c r="A192" s="167"/>
      <c r="B192" s="167" t="s">
        <v>595</v>
      </c>
      <c r="C192" s="170">
        <f t="shared" si="29"/>
        <v>2</v>
      </c>
      <c r="D192" s="170"/>
      <c r="E192" s="170"/>
      <c r="F192" s="203">
        <v>2</v>
      </c>
      <c r="G192" s="170"/>
      <c r="H192" s="170"/>
    </row>
    <row r="193" spans="1:8" s="5" customFormat="1" ht="15">
      <c r="A193" s="167"/>
      <c r="B193" s="167" t="s">
        <v>596</v>
      </c>
      <c r="C193" s="170">
        <f t="shared" si="29"/>
        <v>2</v>
      </c>
      <c r="D193" s="170"/>
      <c r="E193" s="170"/>
      <c r="F193" s="203">
        <v>2</v>
      </c>
      <c r="G193" s="170"/>
      <c r="H193" s="170"/>
    </row>
    <row r="194" spans="1:8" s="5" customFormat="1" ht="15">
      <c r="A194" s="167"/>
      <c r="B194" s="167" t="s">
        <v>675</v>
      </c>
      <c r="C194" s="170">
        <f t="shared" si="29"/>
        <v>2</v>
      </c>
      <c r="D194" s="170"/>
      <c r="E194" s="170"/>
      <c r="F194" s="203">
        <v>2</v>
      </c>
      <c r="G194" s="170"/>
      <c r="H194" s="170"/>
    </row>
    <row r="195" spans="1:8" s="5" customFormat="1" ht="15">
      <c r="A195" s="167" t="s">
        <v>108</v>
      </c>
      <c r="B195" s="18" t="s">
        <v>109</v>
      </c>
      <c r="C195" s="170">
        <f t="shared" si="29"/>
        <v>4</v>
      </c>
      <c r="D195" s="170"/>
      <c r="E195" s="170"/>
      <c r="F195" s="203">
        <v>4</v>
      </c>
      <c r="G195" s="170"/>
      <c r="H195" s="170"/>
    </row>
    <row r="196" spans="1:8" s="5" customFormat="1" ht="15">
      <c r="A196" s="167"/>
      <c r="B196" s="167" t="s">
        <v>595</v>
      </c>
      <c r="C196" s="170">
        <f t="shared" si="29"/>
        <v>2</v>
      </c>
      <c r="D196" s="170"/>
      <c r="E196" s="170"/>
      <c r="F196" s="203">
        <v>2</v>
      </c>
      <c r="G196" s="170"/>
      <c r="H196" s="170"/>
    </row>
    <row r="197" spans="1:8" s="5" customFormat="1" ht="15">
      <c r="A197" s="167"/>
      <c r="B197" s="167" t="s">
        <v>596</v>
      </c>
      <c r="C197" s="170">
        <f t="shared" si="29"/>
        <v>0</v>
      </c>
      <c r="D197" s="170"/>
      <c r="E197" s="170"/>
      <c r="F197" s="203"/>
      <c r="G197" s="170"/>
      <c r="H197" s="170"/>
    </row>
    <row r="198" spans="1:8" s="5" customFormat="1" ht="15">
      <c r="A198" s="167"/>
      <c r="B198" s="167" t="s">
        <v>675</v>
      </c>
      <c r="C198" s="170">
        <f t="shared" si="29"/>
        <v>2</v>
      </c>
      <c r="D198" s="170"/>
      <c r="E198" s="170"/>
      <c r="F198" s="203">
        <v>2</v>
      </c>
      <c r="G198" s="170"/>
      <c r="H198" s="170"/>
    </row>
    <row r="199" spans="1:8" s="5" customFormat="1" ht="25.5">
      <c r="A199" s="11" t="s">
        <v>110</v>
      </c>
      <c r="B199" s="11" t="s">
        <v>111</v>
      </c>
      <c r="C199" s="174">
        <f aca="true" t="shared" si="30" ref="C199">SUM(D199:H199)</f>
        <v>780.8</v>
      </c>
      <c r="D199" s="184">
        <f>SUM(D200:D202)</f>
        <v>0</v>
      </c>
      <c r="E199" s="184">
        <f>SUM(E200:E202)</f>
        <v>0</v>
      </c>
      <c r="F199" s="184">
        <f>SUM(F200:F202)</f>
        <v>780.8</v>
      </c>
      <c r="G199" s="184">
        <f aca="true" t="shared" si="31" ref="G199">SUM(G200:G202)</f>
        <v>0</v>
      </c>
      <c r="H199" s="174">
        <f>SUM(H200:H202)</f>
        <v>0</v>
      </c>
    </row>
    <row r="200" spans="1:8" s="5" customFormat="1" ht="15">
      <c r="A200" s="167"/>
      <c r="B200" s="167" t="s">
        <v>595</v>
      </c>
      <c r="C200" s="170">
        <f t="shared" si="29"/>
        <v>235.20000000000002</v>
      </c>
      <c r="D200" s="170">
        <f aca="true" t="shared" si="32" ref="D200:H202">D204+D208+D212+D216+D220+D224+D228+D232+D236+D240+D244</f>
        <v>0</v>
      </c>
      <c r="E200" s="170">
        <f t="shared" si="32"/>
        <v>0</v>
      </c>
      <c r="F200" s="203">
        <f>F204+F208+F212+F216+F220+F224+F228+F232+F236+F240+F244</f>
        <v>235.20000000000002</v>
      </c>
      <c r="G200" s="170">
        <f aca="true" t="shared" si="33" ref="G200:H200">G204+G208+G212+G216+G220+G224+G228+G232+G236+G240+G244</f>
        <v>0</v>
      </c>
      <c r="H200" s="170">
        <f t="shared" si="33"/>
        <v>0</v>
      </c>
    </row>
    <row r="201" spans="1:8" s="5" customFormat="1" ht="15">
      <c r="A201" s="167"/>
      <c r="B201" s="167" t="s">
        <v>596</v>
      </c>
      <c r="C201" s="170">
        <f t="shared" si="29"/>
        <v>258.3</v>
      </c>
      <c r="D201" s="170">
        <f t="shared" si="32"/>
        <v>0</v>
      </c>
      <c r="E201" s="170">
        <f t="shared" si="32"/>
        <v>0</v>
      </c>
      <c r="F201" s="203">
        <f t="shared" si="32"/>
        <v>258.3</v>
      </c>
      <c r="G201" s="170">
        <f t="shared" si="32"/>
        <v>0</v>
      </c>
      <c r="H201" s="170">
        <f t="shared" si="32"/>
        <v>0</v>
      </c>
    </row>
    <row r="202" spans="1:8" s="5" customFormat="1" ht="15">
      <c r="A202" s="167"/>
      <c r="B202" s="167" t="s">
        <v>675</v>
      </c>
      <c r="C202" s="170">
        <f t="shared" si="29"/>
        <v>287.3</v>
      </c>
      <c r="D202" s="170">
        <f t="shared" si="32"/>
        <v>0</v>
      </c>
      <c r="E202" s="170">
        <f t="shared" si="32"/>
        <v>0</v>
      </c>
      <c r="F202" s="203">
        <f t="shared" si="32"/>
        <v>287.3</v>
      </c>
      <c r="G202" s="170">
        <f t="shared" si="32"/>
        <v>0</v>
      </c>
      <c r="H202" s="170">
        <f t="shared" si="32"/>
        <v>0</v>
      </c>
    </row>
    <row r="203" spans="1:8" s="5" customFormat="1" ht="15">
      <c r="A203" s="167" t="s">
        <v>112</v>
      </c>
      <c r="B203" s="151" t="s">
        <v>113</v>
      </c>
      <c r="C203" s="170">
        <f t="shared" si="29"/>
        <v>11.2</v>
      </c>
      <c r="D203" s="185">
        <f>SUM(D204:D206)</f>
        <v>0</v>
      </c>
      <c r="E203" s="185">
        <f>SUM(E204:E206)</f>
        <v>0</v>
      </c>
      <c r="F203" s="203">
        <v>11.2</v>
      </c>
      <c r="G203" s="185">
        <f aca="true" t="shared" si="34" ref="G203">SUM(G204:G206)</f>
        <v>0</v>
      </c>
      <c r="H203" s="176">
        <f>SUM(H204:H206)</f>
        <v>0</v>
      </c>
    </row>
    <row r="204" spans="1:8" s="5" customFormat="1" ht="15">
      <c r="A204" s="167"/>
      <c r="B204" s="167" t="s">
        <v>595</v>
      </c>
      <c r="C204" s="170">
        <f t="shared" si="29"/>
        <v>3.7</v>
      </c>
      <c r="D204" s="176"/>
      <c r="E204" s="176"/>
      <c r="F204" s="203">
        <v>3.7</v>
      </c>
      <c r="G204" s="176"/>
      <c r="H204" s="170"/>
    </row>
    <row r="205" spans="1:8" s="5" customFormat="1" ht="15">
      <c r="A205" s="167"/>
      <c r="B205" s="167" t="s">
        <v>596</v>
      </c>
      <c r="C205" s="170">
        <f t="shared" si="29"/>
        <v>4.1</v>
      </c>
      <c r="D205" s="176"/>
      <c r="E205" s="176"/>
      <c r="F205" s="203">
        <v>4.1</v>
      </c>
      <c r="G205" s="176"/>
      <c r="H205" s="170"/>
    </row>
    <row r="206" spans="1:8" s="5" customFormat="1" ht="15">
      <c r="A206" s="167"/>
      <c r="B206" s="167" t="s">
        <v>675</v>
      </c>
      <c r="C206" s="170">
        <f t="shared" si="29"/>
        <v>4.3</v>
      </c>
      <c r="D206" s="176"/>
      <c r="E206" s="176"/>
      <c r="F206" s="203">
        <v>4.3</v>
      </c>
      <c r="G206" s="176"/>
      <c r="H206" s="170"/>
    </row>
    <row r="207" spans="1:8" s="5" customFormat="1" ht="15">
      <c r="A207" s="167" t="s">
        <v>114</v>
      </c>
      <c r="B207" s="152" t="s">
        <v>115</v>
      </c>
      <c r="C207" s="170">
        <f aca="true" t="shared" si="35" ref="C207">SUM(D207:H207)</f>
        <v>25.5</v>
      </c>
      <c r="D207" s="185">
        <f>SUM(D208:D210)</f>
        <v>0</v>
      </c>
      <c r="E207" s="185">
        <f>SUM(E208:E210)</f>
        <v>0</v>
      </c>
      <c r="F207" s="203">
        <v>25.5</v>
      </c>
      <c r="G207" s="185">
        <f aca="true" t="shared" si="36" ref="G207">SUM(G208:G210)</f>
        <v>0</v>
      </c>
      <c r="H207" s="176">
        <f>SUM(H208:H210)</f>
        <v>0</v>
      </c>
    </row>
    <row r="208" spans="1:8" s="5" customFormat="1" ht="15">
      <c r="A208" s="167"/>
      <c r="B208" s="167" t="s">
        <v>595</v>
      </c>
      <c r="C208" s="170">
        <f t="shared" si="29"/>
        <v>8.5</v>
      </c>
      <c r="D208" s="176"/>
      <c r="E208" s="176"/>
      <c r="F208" s="203">
        <v>8.5</v>
      </c>
      <c r="G208" s="176"/>
      <c r="H208" s="170"/>
    </row>
    <row r="209" spans="1:8" s="5" customFormat="1" ht="15">
      <c r="A209" s="167"/>
      <c r="B209" s="167" t="s">
        <v>596</v>
      </c>
      <c r="C209" s="170">
        <f t="shared" si="29"/>
        <v>9.3</v>
      </c>
      <c r="D209" s="176"/>
      <c r="E209" s="176"/>
      <c r="F209" s="203">
        <v>9.3</v>
      </c>
      <c r="G209" s="176"/>
      <c r="H209" s="170"/>
    </row>
    <row r="210" spans="1:8" s="5" customFormat="1" ht="15">
      <c r="A210" s="167"/>
      <c r="B210" s="167" t="s">
        <v>675</v>
      </c>
      <c r="C210" s="170">
        <f t="shared" si="29"/>
        <v>9.5</v>
      </c>
      <c r="D210" s="176"/>
      <c r="E210" s="176"/>
      <c r="F210" s="203">
        <v>9.5</v>
      </c>
      <c r="G210" s="176"/>
      <c r="H210" s="170"/>
    </row>
    <row r="211" spans="1:8" s="5" customFormat="1" ht="15">
      <c r="A211" s="167" t="s">
        <v>116</v>
      </c>
      <c r="B211" s="153" t="s">
        <v>117</v>
      </c>
      <c r="C211" s="170">
        <f aca="true" t="shared" si="37" ref="C211">SUM(D211:H211)</f>
        <v>22.5</v>
      </c>
      <c r="D211" s="185">
        <f>SUM(D212:D214)</f>
        <v>0</v>
      </c>
      <c r="E211" s="185">
        <f>SUM(E212:E214)</f>
        <v>0</v>
      </c>
      <c r="F211" s="203">
        <v>22.5</v>
      </c>
      <c r="G211" s="185">
        <f aca="true" t="shared" si="38" ref="G211">SUM(G212:G214)</f>
        <v>0</v>
      </c>
      <c r="H211" s="176">
        <f>SUM(H212:H214)</f>
        <v>0</v>
      </c>
    </row>
    <row r="212" spans="1:8" s="5" customFormat="1" ht="15">
      <c r="A212" s="167"/>
      <c r="B212" s="167" t="s">
        <v>595</v>
      </c>
      <c r="C212" s="170">
        <f t="shared" si="29"/>
        <v>7.5</v>
      </c>
      <c r="D212" s="176"/>
      <c r="E212" s="176"/>
      <c r="F212" s="203">
        <v>7.5</v>
      </c>
      <c r="G212" s="176"/>
      <c r="H212" s="170"/>
    </row>
    <row r="213" spans="1:8" s="5" customFormat="1" ht="15">
      <c r="A213" s="167"/>
      <c r="B213" s="167" t="s">
        <v>596</v>
      </c>
      <c r="C213" s="170">
        <f t="shared" si="29"/>
        <v>8.2</v>
      </c>
      <c r="D213" s="176"/>
      <c r="E213" s="176"/>
      <c r="F213" s="203">
        <v>8.2</v>
      </c>
      <c r="G213" s="176"/>
      <c r="H213" s="170"/>
    </row>
    <row r="214" spans="1:8" s="5" customFormat="1" ht="15">
      <c r="A214" s="167"/>
      <c r="B214" s="167" t="s">
        <v>675</v>
      </c>
      <c r="C214" s="170">
        <f t="shared" si="29"/>
        <v>8.5</v>
      </c>
      <c r="D214" s="176"/>
      <c r="E214" s="176"/>
      <c r="F214" s="203">
        <v>8.5</v>
      </c>
      <c r="G214" s="176"/>
      <c r="H214" s="170"/>
    </row>
    <row r="215" spans="1:8" s="5" customFormat="1" ht="15">
      <c r="A215" s="167" t="s">
        <v>118</v>
      </c>
      <c r="B215" s="22" t="s">
        <v>119</v>
      </c>
      <c r="C215" s="170">
        <f aca="true" t="shared" si="39" ref="C215">SUM(D215:H215)</f>
        <v>14</v>
      </c>
      <c r="D215" s="185">
        <f>SUM(D216:D218)</f>
        <v>0</v>
      </c>
      <c r="E215" s="185">
        <f>SUM(E216:E218)</f>
        <v>0</v>
      </c>
      <c r="F215" s="203">
        <v>14</v>
      </c>
      <c r="G215" s="185">
        <f aca="true" t="shared" si="40" ref="G215">SUM(G216:G218)</f>
        <v>0</v>
      </c>
      <c r="H215" s="176">
        <f>SUM(H216:H218)</f>
        <v>0</v>
      </c>
    </row>
    <row r="216" spans="1:8" s="5" customFormat="1" ht="15">
      <c r="A216" s="167"/>
      <c r="B216" s="167" t="s">
        <v>595</v>
      </c>
      <c r="C216" s="170">
        <f t="shared" si="29"/>
        <v>0</v>
      </c>
      <c r="D216" s="176"/>
      <c r="E216" s="176"/>
      <c r="F216" s="203"/>
      <c r="G216" s="176"/>
      <c r="H216" s="170"/>
    </row>
    <row r="217" spans="1:8" s="5" customFormat="1" ht="15">
      <c r="A217" s="167"/>
      <c r="B217" s="167" t="s">
        <v>596</v>
      </c>
      <c r="C217" s="170">
        <f t="shared" si="29"/>
        <v>0</v>
      </c>
      <c r="D217" s="176"/>
      <c r="E217" s="176"/>
      <c r="F217" s="203"/>
      <c r="G217" s="176"/>
      <c r="H217" s="170"/>
    </row>
    <row r="218" spans="1:8" s="5" customFormat="1" ht="15">
      <c r="A218" s="167"/>
      <c r="B218" s="167" t="s">
        <v>675</v>
      </c>
      <c r="C218" s="170">
        <f t="shared" si="29"/>
        <v>15</v>
      </c>
      <c r="D218" s="176"/>
      <c r="E218" s="176"/>
      <c r="F218" s="203">
        <v>15</v>
      </c>
      <c r="G218" s="176"/>
      <c r="H218" s="170"/>
    </row>
    <row r="219" spans="1:8" s="5" customFormat="1" ht="15">
      <c r="A219" s="167" t="s">
        <v>120</v>
      </c>
      <c r="B219" s="152" t="s">
        <v>121</v>
      </c>
      <c r="C219" s="170">
        <f aca="true" t="shared" si="41" ref="C219">SUM(D219:H219)</f>
        <v>11.5</v>
      </c>
      <c r="D219" s="185">
        <f>SUM(D220:D222)</f>
        <v>0</v>
      </c>
      <c r="E219" s="185">
        <f>SUM(E220:E222)</f>
        <v>0</v>
      </c>
      <c r="F219" s="203">
        <v>11.5</v>
      </c>
      <c r="G219" s="185">
        <f aca="true" t="shared" si="42" ref="G219">SUM(G220:G222)</f>
        <v>0</v>
      </c>
      <c r="H219" s="176">
        <f>SUM(H220:H222)</f>
        <v>0</v>
      </c>
    </row>
    <row r="220" spans="1:8" s="5" customFormat="1" ht="15">
      <c r="A220" s="167"/>
      <c r="B220" s="167" t="s">
        <v>595</v>
      </c>
      <c r="C220" s="170">
        <f t="shared" si="29"/>
        <v>3.8</v>
      </c>
      <c r="D220" s="176"/>
      <c r="E220" s="176"/>
      <c r="F220" s="203">
        <v>3.8</v>
      </c>
      <c r="G220" s="176"/>
      <c r="H220" s="170"/>
    </row>
    <row r="221" spans="1:8" s="5" customFormat="1" ht="15">
      <c r="A221" s="167"/>
      <c r="B221" s="167" t="s">
        <v>596</v>
      </c>
      <c r="C221" s="170">
        <f t="shared" si="29"/>
        <v>4.2</v>
      </c>
      <c r="D221" s="176"/>
      <c r="E221" s="176"/>
      <c r="F221" s="203">
        <v>4.2</v>
      </c>
      <c r="G221" s="176"/>
      <c r="H221" s="170"/>
    </row>
    <row r="222" spans="1:8" s="5" customFormat="1" ht="15">
      <c r="A222" s="167"/>
      <c r="B222" s="167" t="s">
        <v>675</v>
      </c>
      <c r="C222" s="170">
        <f t="shared" si="29"/>
        <v>5</v>
      </c>
      <c r="D222" s="176"/>
      <c r="E222" s="176"/>
      <c r="F222" s="203">
        <v>5</v>
      </c>
      <c r="G222" s="176"/>
      <c r="H222" s="170"/>
    </row>
    <row r="223" spans="1:8" s="5" customFormat="1" ht="25.5">
      <c r="A223" s="167" t="s">
        <v>122</v>
      </c>
      <c r="B223" s="152" t="s">
        <v>123</v>
      </c>
      <c r="C223" s="170">
        <f t="shared" si="29"/>
        <v>213.89999999999998</v>
      </c>
      <c r="D223" s="185">
        <f>SUM(D224:D226)</f>
        <v>0</v>
      </c>
      <c r="E223" s="185">
        <f>SUM(E224:E226)</f>
        <v>0</v>
      </c>
      <c r="F223" s="203">
        <v>213.89999999999998</v>
      </c>
      <c r="G223" s="185">
        <f aca="true" t="shared" si="43" ref="G223">SUM(G224:G226)</f>
        <v>0</v>
      </c>
      <c r="H223" s="176">
        <f>SUM(H224:H226)</f>
        <v>0</v>
      </c>
    </row>
    <row r="224" spans="1:8" s="5" customFormat="1" ht="15">
      <c r="A224" s="167"/>
      <c r="B224" s="167" t="s">
        <v>595</v>
      </c>
      <c r="C224" s="170">
        <f t="shared" si="29"/>
        <v>71.1</v>
      </c>
      <c r="D224" s="176"/>
      <c r="E224" s="176"/>
      <c r="F224" s="203">
        <v>71.1</v>
      </c>
      <c r="G224" s="176"/>
      <c r="H224" s="170"/>
    </row>
    <row r="225" spans="1:8" s="5" customFormat="1" ht="15">
      <c r="A225" s="167"/>
      <c r="B225" s="167" t="s">
        <v>596</v>
      </c>
      <c r="C225" s="170">
        <f t="shared" si="29"/>
        <v>78.2</v>
      </c>
      <c r="D225" s="176"/>
      <c r="E225" s="176"/>
      <c r="F225" s="203">
        <v>78.2</v>
      </c>
      <c r="G225" s="176"/>
      <c r="H225" s="170"/>
    </row>
    <row r="226" spans="1:8" s="5" customFormat="1" ht="15">
      <c r="A226" s="167"/>
      <c r="B226" s="167" t="s">
        <v>675</v>
      </c>
      <c r="C226" s="170">
        <f t="shared" si="29"/>
        <v>80</v>
      </c>
      <c r="D226" s="176"/>
      <c r="E226" s="176"/>
      <c r="F226" s="203">
        <v>80</v>
      </c>
      <c r="G226" s="176"/>
      <c r="H226" s="170"/>
    </row>
    <row r="227" spans="1:8" s="5" customFormat="1" ht="15">
      <c r="A227" s="167" t="s">
        <v>124</v>
      </c>
      <c r="B227" s="154" t="s">
        <v>125</v>
      </c>
      <c r="C227" s="170">
        <f t="shared" si="29"/>
        <v>125.39999999999999</v>
      </c>
      <c r="D227" s="185">
        <f>SUM(D228:D230)</f>
        <v>0</v>
      </c>
      <c r="E227" s="185">
        <f>SUM(E228:E230)</f>
        <v>0</v>
      </c>
      <c r="F227" s="203">
        <v>125.39999999999999</v>
      </c>
      <c r="G227" s="185">
        <f aca="true" t="shared" si="44" ref="G227">SUM(G228:G230)</f>
        <v>0</v>
      </c>
      <c r="H227" s="176">
        <f>SUM(H228:H230)</f>
        <v>0</v>
      </c>
    </row>
    <row r="228" spans="1:8" s="5" customFormat="1" ht="15">
      <c r="A228" s="167"/>
      <c r="B228" s="167" t="s">
        <v>595</v>
      </c>
      <c r="C228" s="170">
        <f t="shared" si="29"/>
        <v>41.7</v>
      </c>
      <c r="D228" s="176"/>
      <c r="E228" s="176"/>
      <c r="F228" s="203">
        <v>41.7</v>
      </c>
      <c r="G228" s="176"/>
      <c r="H228" s="170"/>
    </row>
    <row r="229" spans="1:8" s="5" customFormat="1" ht="15">
      <c r="A229" s="167"/>
      <c r="B229" s="167" t="s">
        <v>596</v>
      </c>
      <c r="C229" s="170">
        <f t="shared" si="29"/>
        <v>45.8</v>
      </c>
      <c r="D229" s="176"/>
      <c r="E229" s="176"/>
      <c r="F229" s="203">
        <v>45.8</v>
      </c>
      <c r="G229" s="176"/>
      <c r="H229" s="170"/>
    </row>
    <row r="230" spans="1:8" s="5" customFormat="1" ht="15">
      <c r="A230" s="167"/>
      <c r="B230" s="167" t="s">
        <v>675</v>
      </c>
      <c r="C230" s="170">
        <f t="shared" si="29"/>
        <v>50</v>
      </c>
      <c r="D230" s="176"/>
      <c r="E230" s="176"/>
      <c r="F230" s="203">
        <v>50</v>
      </c>
      <c r="G230" s="176"/>
      <c r="H230" s="170"/>
    </row>
    <row r="231" spans="1:8" s="5" customFormat="1" ht="15">
      <c r="A231" s="167" t="s">
        <v>126</v>
      </c>
      <c r="B231" s="154" t="s">
        <v>127</v>
      </c>
      <c r="C231" s="170">
        <f t="shared" si="29"/>
        <v>124.5</v>
      </c>
      <c r="D231" s="185">
        <f>SUM(D232:D234)</f>
        <v>0</v>
      </c>
      <c r="E231" s="185">
        <f>SUM(E232:E234)</f>
        <v>0</v>
      </c>
      <c r="F231" s="203">
        <v>124.5</v>
      </c>
      <c r="G231" s="185">
        <f aca="true" t="shared" si="45" ref="G231">SUM(G232:G234)</f>
        <v>0</v>
      </c>
      <c r="H231" s="176">
        <f>SUM(H232:H234)</f>
        <v>0</v>
      </c>
    </row>
    <row r="232" spans="1:8" s="5" customFormat="1" ht="15">
      <c r="A232" s="167"/>
      <c r="B232" s="167" t="s">
        <v>595</v>
      </c>
      <c r="C232" s="170">
        <f t="shared" si="29"/>
        <v>41.4</v>
      </c>
      <c r="D232" s="176"/>
      <c r="E232" s="176"/>
      <c r="F232" s="203">
        <v>41.4</v>
      </c>
      <c r="G232" s="176"/>
      <c r="H232" s="170"/>
    </row>
    <row r="233" spans="1:8" s="5" customFormat="1" ht="15">
      <c r="A233" s="167"/>
      <c r="B233" s="167" t="s">
        <v>596</v>
      </c>
      <c r="C233" s="170">
        <f t="shared" si="29"/>
        <v>45.5</v>
      </c>
      <c r="D233" s="176"/>
      <c r="E233" s="176"/>
      <c r="F233" s="203">
        <v>45.5</v>
      </c>
      <c r="G233" s="176"/>
      <c r="H233" s="170"/>
    </row>
    <row r="234" spans="1:8" s="5" customFormat="1" ht="15">
      <c r="A234" s="167"/>
      <c r="B234" s="167" t="s">
        <v>675</v>
      </c>
      <c r="C234" s="170">
        <f t="shared" si="29"/>
        <v>45.5</v>
      </c>
      <c r="D234" s="176"/>
      <c r="E234" s="176"/>
      <c r="F234" s="203">
        <v>45.5</v>
      </c>
      <c r="G234" s="176"/>
      <c r="H234" s="170"/>
    </row>
    <row r="235" spans="1:8" s="5" customFormat="1" ht="15">
      <c r="A235" s="167" t="s">
        <v>128</v>
      </c>
      <c r="B235" s="154" t="s">
        <v>129</v>
      </c>
      <c r="C235" s="170">
        <f t="shared" si="29"/>
        <v>33</v>
      </c>
      <c r="D235" s="185">
        <f>SUM(D236:D238)</f>
        <v>0</v>
      </c>
      <c r="E235" s="185">
        <f>SUM(E236:E238)</f>
        <v>0</v>
      </c>
      <c r="F235" s="203">
        <v>33</v>
      </c>
      <c r="G235" s="185">
        <f aca="true" t="shared" si="46" ref="G235">SUM(G236:G238)</f>
        <v>0</v>
      </c>
      <c r="H235" s="176">
        <f>SUM(H236:H238)</f>
        <v>0</v>
      </c>
    </row>
    <row r="236" spans="1:8" s="5" customFormat="1" ht="15">
      <c r="A236" s="167"/>
      <c r="B236" s="167" t="s">
        <v>595</v>
      </c>
      <c r="C236" s="170">
        <f t="shared" si="29"/>
        <v>11</v>
      </c>
      <c r="D236" s="176"/>
      <c r="E236" s="176"/>
      <c r="F236" s="203">
        <v>11</v>
      </c>
      <c r="G236" s="176"/>
      <c r="H236" s="170"/>
    </row>
    <row r="237" spans="1:8" s="5" customFormat="1" ht="15">
      <c r="A237" s="167"/>
      <c r="B237" s="167" t="s">
        <v>596</v>
      </c>
      <c r="C237" s="170">
        <f t="shared" si="29"/>
        <v>12</v>
      </c>
      <c r="D237" s="176"/>
      <c r="E237" s="176"/>
      <c r="F237" s="203">
        <v>12</v>
      </c>
      <c r="G237" s="176"/>
      <c r="H237" s="170"/>
    </row>
    <row r="238" spans="1:8" s="5" customFormat="1" ht="15">
      <c r="A238" s="167"/>
      <c r="B238" s="167" t="s">
        <v>675</v>
      </c>
      <c r="C238" s="170">
        <f t="shared" si="29"/>
        <v>13</v>
      </c>
      <c r="D238" s="176"/>
      <c r="E238" s="176"/>
      <c r="F238" s="203">
        <v>13</v>
      </c>
      <c r="G238" s="176"/>
      <c r="H238" s="170"/>
    </row>
    <row r="239" spans="1:8" s="5" customFormat="1" ht="25.5">
      <c r="A239" s="167" t="s">
        <v>130</v>
      </c>
      <c r="B239" s="23" t="s">
        <v>131</v>
      </c>
      <c r="C239" s="176">
        <f aca="true" t="shared" si="47" ref="C239:C302">SUM(D239:H239)</f>
        <v>136</v>
      </c>
      <c r="D239" s="185">
        <f>SUM(D240:D242)</f>
        <v>0</v>
      </c>
      <c r="E239" s="185">
        <f>SUM(E240:E242)</f>
        <v>0</v>
      </c>
      <c r="F239" s="203">
        <f aca="true" t="shared" si="48" ref="F239:G239">SUM(F240:F242)</f>
        <v>136</v>
      </c>
      <c r="G239" s="185">
        <f t="shared" si="48"/>
        <v>0</v>
      </c>
      <c r="H239" s="176">
        <f>SUM(H240:H242)</f>
        <v>0</v>
      </c>
    </row>
    <row r="240" spans="1:8" s="5" customFormat="1" ht="15">
      <c r="A240" s="167"/>
      <c r="B240" s="167" t="s">
        <v>595</v>
      </c>
      <c r="C240" s="176">
        <f t="shared" si="47"/>
        <v>41</v>
      </c>
      <c r="D240" s="176"/>
      <c r="E240" s="176"/>
      <c r="F240" s="203">
        <v>41</v>
      </c>
      <c r="G240" s="176"/>
      <c r="H240" s="170"/>
    </row>
    <row r="241" spans="1:8" s="5" customFormat="1" ht="15">
      <c r="A241" s="167"/>
      <c r="B241" s="167" t="s">
        <v>596</v>
      </c>
      <c r="C241" s="176">
        <f t="shared" si="47"/>
        <v>45</v>
      </c>
      <c r="D241" s="176"/>
      <c r="E241" s="176"/>
      <c r="F241" s="203">
        <v>45</v>
      </c>
      <c r="G241" s="176"/>
      <c r="H241" s="170"/>
    </row>
    <row r="242" spans="1:8" s="5" customFormat="1" ht="15">
      <c r="A242" s="167"/>
      <c r="B242" s="167" t="s">
        <v>675</v>
      </c>
      <c r="C242" s="176">
        <f t="shared" si="47"/>
        <v>50</v>
      </c>
      <c r="D242" s="176"/>
      <c r="E242" s="176"/>
      <c r="F242" s="203">
        <v>50</v>
      </c>
      <c r="G242" s="176"/>
      <c r="H242" s="170"/>
    </row>
    <row r="243" spans="1:8" s="5" customFormat="1" ht="15">
      <c r="A243" s="167" t="s">
        <v>132</v>
      </c>
      <c r="B243" s="155" t="s">
        <v>133</v>
      </c>
      <c r="C243" s="176">
        <f t="shared" si="47"/>
        <v>18</v>
      </c>
      <c r="D243" s="185">
        <f>SUM(D244:D246)</f>
        <v>0</v>
      </c>
      <c r="E243" s="185">
        <f>SUM(E244:E246)</f>
        <v>0</v>
      </c>
      <c r="F243" s="203">
        <f aca="true" t="shared" si="49" ref="F243:G243">SUM(F244:F246)</f>
        <v>18</v>
      </c>
      <c r="G243" s="185">
        <f t="shared" si="49"/>
        <v>0</v>
      </c>
      <c r="H243" s="176">
        <f>SUM(H244:H246)</f>
        <v>0</v>
      </c>
    </row>
    <row r="244" spans="1:8" s="5" customFormat="1" ht="15">
      <c r="A244" s="167"/>
      <c r="B244" s="167" t="s">
        <v>595</v>
      </c>
      <c r="C244" s="176">
        <f t="shared" si="47"/>
        <v>5.5</v>
      </c>
      <c r="D244" s="176"/>
      <c r="E244" s="176"/>
      <c r="F244" s="203">
        <v>5.5</v>
      </c>
      <c r="G244" s="176"/>
      <c r="H244" s="170"/>
    </row>
    <row r="245" spans="1:8" s="5" customFormat="1" ht="15">
      <c r="A245" s="167"/>
      <c r="B245" s="167" t="s">
        <v>596</v>
      </c>
      <c r="C245" s="176">
        <f t="shared" si="47"/>
        <v>6</v>
      </c>
      <c r="D245" s="176"/>
      <c r="E245" s="176"/>
      <c r="F245" s="203">
        <v>6</v>
      </c>
      <c r="G245" s="176"/>
      <c r="H245" s="170"/>
    </row>
    <row r="246" spans="1:8" s="5" customFormat="1" ht="15">
      <c r="A246" s="167"/>
      <c r="B246" s="167" t="s">
        <v>675</v>
      </c>
      <c r="C246" s="176">
        <f t="shared" si="47"/>
        <v>6.5</v>
      </c>
      <c r="D246" s="176"/>
      <c r="E246" s="176"/>
      <c r="F246" s="203">
        <v>6.5</v>
      </c>
      <c r="G246" s="176"/>
      <c r="H246" s="170"/>
    </row>
    <row r="247" spans="1:8" s="5" customFormat="1" ht="15">
      <c r="A247" s="11" t="s">
        <v>134</v>
      </c>
      <c r="B247" s="11" t="s">
        <v>135</v>
      </c>
      <c r="C247" s="174">
        <f t="shared" si="47"/>
        <v>2536.215</v>
      </c>
      <c r="D247" s="184">
        <f>SUM(D248:D250)</f>
        <v>0</v>
      </c>
      <c r="E247" s="184">
        <f>SUM(E248:E250)</f>
        <v>0</v>
      </c>
      <c r="F247" s="174">
        <f aca="true" t="shared" si="50" ref="F247:G247">SUM(F248:F250)</f>
        <v>2536.215</v>
      </c>
      <c r="G247" s="174">
        <f t="shared" si="50"/>
        <v>0</v>
      </c>
      <c r="H247" s="174">
        <f>SUM(H248:H250)</f>
        <v>0</v>
      </c>
    </row>
    <row r="248" spans="1:8" s="5" customFormat="1" ht="15">
      <c r="A248" s="167"/>
      <c r="B248" s="167" t="s">
        <v>595</v>
      </c>
      <c r="C248" s="176">
        <f t="shared" si="47"/>
        <v>786.1080000000001</v>
      </c>
      <c r="D248" s="176">
        <f>D252+D256+D260+D264+D268+D272</f>
        <v>0</v>
      </c>
      <c r="E248" s="176">
        <f aca="true" t="shared" si="51" ref="E248:H248">E252+E256+E260+E264+E268+E272</f>
        <v>0</v>
      </c>
      <c r="F248" s="203">
        <f>F252+F256+F260+F264+F268+F272</f>
        <v>786.1080000000001</v>
      </c>
      <c r="G248" s="176">
        <f t="shared" si="51"/>
        <v>0</v>
      </c>
      <c r="H248" s="176">
        <f t="shared" si="51"/>
        <v>0</v>
      </c>
    </row>
    <row r="249" spans="1:8" s="5" customFormat="1" ht="15">
      <c r="A249" s="167"/>
      <c r="B249" s="167" t="s">
        <v>596</v>
      </c>
      <c r="C249" s="176">
        <f t="shared" si="47"/>
        <v>864.607</v>
      </c>
      <c r="D249" s="176">
        <f aca="true" t="shared" si="52" ref="D249:H250">D253+D257+D261+D265+D269+D273</f>
        <v>0</v>
      </c>
      <c r="E249" s="176">
        <f t="shared" si="52"/>
        <v>0</v>
      </c>
      <c r="F249" s="203">
        <f t="shared" si="52"/>
        <v>864.607</v>
      </c>
      <c r="G249" s="176">
        <f t="shared" si="52"/>
        <v>0</v>
      </c>
      <c r="H249" s="176">
        <f t="shared" si="52"/>
        <v>0</v>
      </c>
    </row>
    <row r="250" spans="1:8" s="5" customFormat="1" ht="15">
      <c r="A250" s="167"/>
      <c r="B250" s="167" t="s">
        <v>675</v>
      </c>
      <c r="C250" s="176">
        <f t="shared" si="47"/>
        <v>885.5</v>
      </c>
      <c r="D250" s="176">
        <f t="shared" si="52"/>
        <v>0</v>
      </c>
      <c r="E250" s="176">
        <f t="shared" si="52"/>
        <v>0</v>
      </c>
      <c r="F250" s="203">
        <f t="shared" si="52"/>
        <v>885.5</v>
      </c>
      <c r="G250" s="176">
        <f t="shared" si="52"/>
        <v>0</v>
      </c>
      <c r="H250" s="176">
        <f t="shared" si="52"/>
        <v>0</v>
      </c>
    </row>
    <row r="251" spans="1:8" s="5" customFormat="1" ht="25.5">
      <c r="A251" s="167" t="s">
        <v>136</v>
      </c>
      <c r="B251" s="156" t="s">
        <v>600</v>
      </c>
      <c r="C251" s="176">
        <f t="shared" si="47"/>
        <v>18</v>
      </c>
      <c r="D251" s="185">
        <f>SUM(D252:D254)</f>
        <v>0</v>
      </c>
      <c r="E251" s="185">
        <f>SUM(E252:E254)</f>
        <v>0</v>
      </c>
      <c r="F251" s="203">
        <f aca="true" t="shared" si="53" ref="F251:G251">SUM(F252:F254)</f>
        <v>18</v>
      </c>
      <c r="G251" s="176">
        <f t="shared" si="53"/>
        <v>0</v>
      </c>
      <c r="H251" s="176">
        <f>SUM(H252:H254)</f>
        <v>0</v>
      </c>
    </row>
    <row r="252" spans="1:8" s="5" customFormat="1" ht="15">
      <c r="A252" s="167"/>
      <c r="B252" s="167" t="s">
        <v>595</v>
      </c>
      <c r="C252" s="176">
        <f t="shared" si="47"/>
        <v>5.5</v>
      </c>
      <c r="D252" s="176"/>
      <c r="E252" s="182"/>
      <c r="F252" s="203">
        <v>5.5</v>
      </c>
      <c r="G252" s="176"/>
      <c r="H252" s="170"/>
    </row>
    <row r="253" spans="1:8" s="5" customFormat="1" ht="15">
      <c r="A253" s="167"/>
      <c r="B253" s="167" t="s">
        <v>596</v>
      </c>
      <c r="C253" s="176">
        <f t="shared" si="47"/>
        <v>6</v>
      </c>
      <c r="D253" s="176"/>
      <c r="E253" s="182"/>
      <c r="F253" s="203">
        <v>6</v>
      </c>
      <c r="G253" s="176"/>
      <c r="H253" s="170"/>
    </row>
    <row r="254" spans="1:8" s="5" customFormat="1" ht="15">
      <c r="A254" s="167"/>
      <c r="B254" s="167" t="s">
        <v>675</v>
      </c>
      <c r="C254" s="176">
        <f t="shared" si="47"/>
        <v>6.5</v>
      </c>
      <c r="D254" s="176"/>
      <c r="E254" s="182"/>
      <c r="F254" s="203">
        <v>6.5</v>
      </c>
      <c r="G254" s="176"/>
      <c r="H254" s="170"/>
    </row>
    <row r="255" spans="1:8" s="5" customFormat="1" ht="25.5">
      <c r="A255" s="167" t="s">
        <v>137</v>
      </c>
      <c r="B255" s="152" t="s">
        <v>601</v>
      </c>
      <c r="C255" s="176">
        <f t="shared" si="47"/>
        <v>37.255</v>
      </c>
      <c r="D255" s="185">
        <f>SUM(D256:D258)</f>
        <v>0</v>
      </c>
      <c r="E255" s="185">
        <f>SUM(E256:E258)</f>
        <v>0</v>
      </c>
      <c r="F255" s="203">
        <f aca="true" t="shared" si="54" ref="F255:G255">SUM(F256:F258)</f>
        <v>37.255</v>
      </c>
      <c r="G255" s="176">
        <f t="shared" si="54"/>
        <v>0</v>
      </c>
      <c r="H255" s="176">
        <f>SUM(H256:H258)</f>
        <v>0</v>
      </c>
    </row>
    <row r="256" spans="1:8" s="5" customFormat="1" ht="15">
      <c r="A256" s="167"/>
      <c r="B256" s="167" t="s">
        <v>595</v>
      </c>
      <c r="C256" s="176">
        <f t="shared" si="47"/>
        <v>11.55</v>
      </c>
      <c r="D256" s="176"/>
      <c r="E256" s="182"/>
      <c r="F256" s="203">
        <v>11.55</v>
      </c>
      <c r="G256" s="176"/>
      <c r="H256" s="170"/>
    </row>
    <row r="257" spans="1:8" s="5" customFormat="1" ht="15">
      <c r="A257" s="167"/>
      <c r="B257" s="167" t="s">
        <v>596</v>
      </c>
      <c r="C257" s="176">
        <f t="shared" si="47"/>
        <v>12.705</v>
      </c>
      <c r="D257" s="176"/>
      <c r="E257" s="182"/>
      <c r="F257" s="203">
        <v>12.705</v>
      </c>
      <c r="G257" s="176"/>
      <c r="H257" s="170"/>
    </row>
    <row r="258" spans="1:8" s="5" customFormat="1" ht="15">
      <c r="A258" s="167"/>
      <c r="B258" s="167" t="s">
        <v>675</v>
      </c>
      <c r="C258" s="176">
        <f t="shared" si="47"/>
        <v>13</v>
      </c>
      <c r="D258" s="176"/>
      <c r="E258" s="182"/>
      <c r="F258" s="203">
        <v>13</v>
      </c>
      <c r="G258" s="176"/>
      <c r="H258" s="170"/>
    </row>
    <row r="259" spans="1:8" s="5" customFormat="1" ht="15">
      <c r="A259" s="167" t="s">
        <v>138</v>
      </c>
      <c r="B259" s="152" t="s">
        <v>139</v>
      </c>
      <c r="C259" s="176">
        <f t="shared" si="47"/>
        <v>1400.268</v>
      </c>
      <c r="D259" s="185">
        <f>SUM(D260:D262)</f>
        <v>0</v>
      </c>
      <c r="E259" s="185">
        <f>SUM(E260:E262)</f>
        <v>0</v>
      </c>
      <c r="F259" s="203">
        <f aca="true" t="shared" si="55" ref="F259:G259">SUM(F260:F262)</f>
        <v>1400.268</v>
      </c>
      <c r="G259" s="176">
        <f t="shared" si="55"/>
        <v>0</v>
      </c>
      <c r="H259" s="176">
        <f>SUM(H260:H262)</f>
        <v>0</v>
      </c>
    </row>
    <row r="260" spans="1:8" s="5" customFormat="1" ht="15">
      <c r="A260" s="167"/>
      <c r="B260" s="167" t="s">
        <v>595</v>
      </c>
      <c r="C260" s="176">
        <f t="shared" si="47"/>
        <v>435.842</v>
      </c>
      <c r="D260" s="176"/>
      <c r="E260" s="182"/>
      <c r="F260" s="203">
        <v>435.842</v>
      </c>
      <c r="G260" s="176"/>
      <c r="H260" s="170"/>
    </row>
    <row r="261" spans="1:8" s="5" customFormat="1" ht="15">
      <c r="A261" s="167"/>
      <c r="B261" s="167" t="s">
        <v>596</v>
      </c>
      <c r="C261" s="176">
        <f t="shared" si="47"/>
        <v>479.426</v>
      </c>
      <c r="D261" s="176"/>
      <c r="E261" s="182"/>
      <c r="F261" s="203">
        <v>479.426</v>
      </c>
      <c r="G261" s="176"/>
      <c r="H261" s="170"/>
    </row>
    <row r="262" spans="1:8" s="5" customFormat="1" ht="15">
      <c r="A262" s="167"/>
      <c r="B262" s="167" t="s">
        <v>675</v>
      </c>
      <c r="C262" s="176">
        <f t="shared" si="47"/>
        <v>485</v>
      </c>
      <c r="D262" s="176"/>
      <c r="E262" s="182"/>
      <c r="F262" s="203">
        <v>485</v>
      </c>
      <c r="G262" s="176"/>
      <c r="H262" s="170"/>
    </row>
    <row r="263" spans="1:8" s="5" customFormat="1" ht="15">
      <c r="A263" s="167" t="s">
        <v>140</v>
      </c>
      <c r="B263" s="157" t="s">
        <v>141</v>
      </c>
      <c r="C263" s="176">
        <f t="shared" si="47"/>
        <v>663.318</v>
      </c>
      <c r="D263" s="185">
        <f>SUM(D264:D266)</f>
        <v>0</v>
      </c>
      <c r="E263" s="185">
        <f>SUM(E264:E266)</f>
        <v>0</v>
      </c>
      <c r="F263" s="203">
        <f aca="true" t="shared" si="56" ref="F263:G263">SUM(F264:F266)</f>
        <v>663.318</v>
      </c>
      <c r="G263" s="176">
        <f t="shared" si="56"/>
        <v>0</v>
      </c>
      <c r="H263" s="176">
        <f>SUM(H264:H266)</f>
        <v>0</v>
      </c>
    </row>
    <row r="264" spans="1:8" s="5" customFormat="1" ht="15">
      <c r="A264" s="167"/>
      <c r="B264" s="167" t="s">
        <v>595</v>
      </c>
      <c r="C264" s="176">
        <f t="shared" si="47"/>
        <v>206.342</v>
      </c>
      <c r="D264" s="176"/>
      <c r="E264" s="182"/>
      <c r="F264" s="203">
        <v>206.342</v>
      </c>
      <c r="G264" s="176"/>
      <c r="H264" s="170"/>
    </row>
    <row r="265" spans="1:8" s="5" customFormat="1" ht="15">
      <c r="A265" s="167"/>
      <c r="B265" s="167" t="s">
        <v>596</v>
      </c>
      <c r="C265" s="176">
        <f t="shared" si="47"/>
        <v>226.976</v>
      </c>
      <c r="D265" s="176"/>
      <c r="E265" s="182"/>
      <c r="F265" s="203">
        <v>226.976</v>
      </c>
      <c r="G265" s="176"/>
      <c r="H265" s="170"/>
    </row>
    <row r="266" spans="1:8" s="5" customFormat="1" ht="15">
      <c r="A266" s="167"/>
      <c r="B266" s="167" t="s">
        <v>675</v>
      </c>
      <c r="C266" s="176">
        <f t="shared" si="47"/>
        <v>230</v>
      </c>
      <c r="D266" s="176"/>
      <c r="E266" s="182"/>
      <c r="F266" s="203">
        <v>230</v>
      </c>
      <c r="G266" s="176"/>
      <c r="H266" s="170"/>
    </row>
    <row r="267" spans="1:8" s="5" customFormat="1" ht="15">
      <c r="A267" s="167" t="s">
        <v>142</v>
      </c>
      <c r="B267" s="157" t="s">
        <v>143</v>
      </c>
      <c r="C267" s="176">
        <f t="shared" si="47"/>
        <v>32.2</v>
      </c>
      <c r="D267" s="185">
        <f>SUM(D268:D270)</f>
        <v>0</v>
      </c>
      <c r="E267" s="185">
        <f>SUM(E268:E270)</f>
        <v>0</v>
      </c>
      <c r="F267" s="203">
        <f aca="true" t="shared" si="57" ref="F267:G267">SUM(F268:F270)</f>
        <v>32.2</v>
      </c>
      <c r="G267" s="176">
        <f t="shared" si="57"/>
        <v>0</v>
      </c>
      <c r="H267" s="176">
        <f>SUM(H268:H270)</f>
        <v>0</v>
      </c>
    </row>
    <row r="268" spans="1:8" s="5" customFormat="1" ht="15">
      <c r="A268" s="167"/>
      <c r="B268" s="167" t="s">
        <v>595</v>
      </c>
      <c r="C268" s="176">
        <f t="shared" si="47"/>
        <v>7.7</v>
      </c>
      <c r="D268" s="176"/>
      <c r="E268" s="182"/>
      <c r="F268" s="203">
        <v>7.7</v>
      </c>
      <c r="G268" s="176"/>
      <c r="H268" s="170"/>
    </row>
    <row r="269" spans="1:8" s="5" customFormat="1" ht="15">
      <c r="A269" s="167"/>
      <c r="B269" s="167" t="s">
        <v>596</v>
      </c>
      <c r="C269" s="176">
        <f t="shared" si="47"/>
        <v>8.5</v>
      </c>
      <c r="D269" s="176"/>
      <c r="E269" s="182"/>
      <c r="F269" s="203">
        <v>8.5</v>
      </c>
      <c r="G269" s="176"/>
      <c r="H269" s="170"/>
    </row>
    <row r="270" spans="1:8" s="5" customFormat="1" ht="15">
      <c r="A270" s="167"/>
      <c r="B270" s="167" t="s">
        <v>675</v>
      </c>
      <c r="C270" s="176">
        <f t="shared" si="47"/>
        <v>16</v>
      </c>
      <c r="D270" s="176"/>
      <c r="E270" s="182"/>
      <c r="F270" s="203">
        <v>16</v>
      </c>
      <c r="G270" s="176"/>
      <c r="H270" s="170"/>
    </row>
    <row r="271" spans="1:8" s="5" customFormat="1" ht="15">
      <c r="A271" s="167" t="s">
        <v>144</v>
      </c>
      <c r="B271" s="157" t="s">
        <v>145</v>
      </c>
      <c r="C271" s="176">
        <f t="shared" si="47"/>
        <v>385.174</v>
      </c>
      <c r="D271" s="185">
        <f>SUM(D272:D274)</f>
        <v>0</v>
      </c>
      <c r="E271" s="185">
        <f>SUM(E272:E274)</f>
        <v>0</v>
      </c>
      <c r="F271" s="203">
        <f aca="true" t="shared" si="58" ref="F271:G271">SUM(F272:F274)</f>
        <v>385.174</v>
      </c>
      <c r="G271" s="176">
        <f t="shared" si="58"/>
        <v>0</v>
      </c>
      <c r="H271" s="176">
        <f>SUM(H272:H274)</f>
        <v>0</v>
      </c>
    </row>
    <row r="272" spans="1:8" s="5" customFormat="1" ht="15">
      <c r="A272" s="167"/>
      <c r="B272" s="167" t="s">
        <v>595</v>
      </c>
      <c r="C272" s="176">
        <f t="shared" si="47"/>
        <v>119.174</v>
      </c>
      <c r="D272" s="176"/>
      <c r="E272" s="182"/>
      <c r="F272" s="203">
        <v>119.174</v>
      </c>
      <c r="G272" s="176"/>
      <c r="H272" s="170"/>
    </row>
    <row r="273" spans="1:8" s="5" customFormat="1" ht="15">
      <c r="A273" s="167"/>
      <c r="B273" s="167" t="s">
        <v>596</v>
      </c>
      <c r="C273" s="176">
        <f t="shared" si="47"/>
        <v>131</v>
      </c>
      <c r="D273" s="176"/>
      <c r="E273" s="182"/>
      <c r="F273" s="203">
        <v>131</v>
      </c>
      <c r="G273" s="176"/>
      <c r="H273" s="170"/>
    </row>
    <row r="274" spans="1:8" s="5" customFormat="1" ht="15">
      <c r="A274" s="167"/>
      <c r="B274" s="167" t="s">
        <v>675</v>
      </c>
      <c r="C274" s="176">
        <f t="shared" si="47"/>
        <v>135</v>
      </c>
      <c r="D274" s="176"/>
      <c r="E274" s="182"/>
      <c r="F274" s="176">
        <v>135</v>
      </c>
      <c r="G274" s="176"/>
      <c r="H274" s="170"/>
    </row>
    <row r="275" spans="1:8" s="5" customFormat="1" ht="32.25" customHeight="1">
      <c r="A275" s="10"/>
      <c r="B275" s="10" t="s">
        <v>146</v>
      </c>
      <c r="C275" s="173">
        <f t="shared" si="47"/>
        <v>57813.295</v>
      </c>
      <c r="D275" s="173">
        <f>D276+D280</f>
        <v>0</v>
      </c>
      <c r="E275" s="173">
        <f aca="true" t="shared" si="59" ref="E275:H275">E276+E280</f>
        <v>0</v>
      </c>
      <c r="F275" s="173">
        <f t="shared" si="59"/>
        <v>57813.295</v>
      </c>
      <c r="G275" s="173">
        <f t="shared" si="59"/>
        <v>0</v>
      </c>
      <c r="H275" s="173">
        <f t="shared" si="59"/>
        <v>0</v>
      </c>
    </row>
    <row r="276" spans="1:8" s="5" customFormat="1" ht="42" customHeight="1">
      <c r="A276" s="11" t="s">
        <v>147</v>
      </c>
      <c r="B276" s="11" t="s">
        <v>148</v>
      </c>
      <c r="C276" s="174">
        <f>SUM(D276:H276)</f>
        <v>55171.9</v>
      </c>
      <c r="D276" s="174">
        <f>SUM(D277:D279)</f>
        <v>0</v>
      </c>
      <c r="E276" s="174">
        <f>SUM(E277:E279)</f>
        <v>0</v>
      </c>
      <c r="F276" s="174">
        <f>SUM(F277:F279)</f>
        <v>55171.9</v>
      </c>
      <c r="G276" s="174"/>
      <c r="H276" s="174">
        <f>SUM(H277:H279)</f>
        <v>0</v>
      </c>
    </row>
    <row r="277" spans="1:8" s="5" customFormat="1" ht="15">
      <c r="A277" s="167"/>
      <c r="B277" s="167" t="s">
        <v>595</v>
      </c>
      <c r="C277" s="170">
        <f t="shared" si="47"/>
        <v>11430.2</v>
      </c>
      <c r="D277" s="170"/>
      <c r="E277" s="170"/>
      <c r="F277" s="203">
        <v>11430.2</v>
      </c>
      <c r="G277" s="176"/>
      <c r="H277" s="170"/>
    </row>
    <row r="278" spans="1:8" s="5" customFormat="1" ht="15">
      <c r="A278" s="167"/>
      <c r="B278" s="167" t="s">
        <v>596</v>
      </c>
      <c r="C278" s="170">
        <f t="shared" si="47"/>
        <v>20345</v>
      </c>
      <c r="D278" s="170"/>
      <c r="E278" s="170"/>
      <c r="F278" s="203">
        <v>20345</v>
      </c>
      <c r="G278" s="176"/>
      <c r="H278" s="170"/>
    </row>
    <row r="279" spans="1:8" s="5" customFormat="1" ht="15">
      <c r="A279" s="167"/>
      <c r="B279" s="167" t="s">
        <v>675</v>
      </c>
      <c r="C279" s="170">
        <f t="shared" si="47"/>
        <v>23396.7</v>
      </c>
      <c r="D279" s="170"/>
      <c r="E279" s="170"/>
      <c r="F279" s="203">
        <v>23396.7</v>
      </c>
      <c r="G279" s="176"/>
      <c r="H279" s="170"/>
    </row>
    <row r="280" spans="1:8" s="5" customFormat="1" ht="28.5" customHeight="1">
      <c r="A280" s="11" t="s">
        <v>149</v>
      </c>
      <c r="B280" s="11" t="s">
        <v>150</v>
      </c>
      <c r="C280" s="174">
        <f t="shared" si="47"/>
        <v>2641.3950000000004</v>
      </c>
      <c r="D280" s="174">
        <f>SUM(D281:D283)</f>
        <v>0</v>
      </c>
      <c r="E280" s="174">
        <f>SUM(E281:E283)</f>
        <v>0</v>
      </c>
      <c r="F280" s="174">
        <f aca="true" t="shared" si="60" ref="F280:G280">SUM(F281:F283)</f>
        <v>2641.3950000000004</v>
      </c>
      <c r="G280" s="174">
        <f t="shared" si="60"/>
        <v>0</v>
      </c>
      <c r="H280" s="174">
        <f>SUM(H281:H283)</f>
        <v>0</v>
      </c>
    </row>
    <row r="281" spans="1:8" s="5" customFormat="1" ht="15">
      <c r="A281" s="167"/>
      <c r="B281" s="167" t="s">
        <v>595</v>
      </c>
      <c r="C281" s="170">
        <f t="shared" si="47"/>
        <v>836.722</v>
      </c>
      <c r="D281" s="176">
        <f>D285+D289+D293+D297+D301+D305+D309+D313+D317+D321</f>
        <v>0</v>
      </c>
      <c r="E281" s="176">
        <f aca="true" t="shared" si="61" ref="E281:H281">E285+E289+E293+E297+E301+E305+E309+E313+E317+E321</f>
        <v>0</v>
      </c>
      <c r="F281" s="203">
        <f>F285+F289+F293+F297+F301+F305+F309+F313+F317+F321</f>
        <v>836.722</v>
      </c>
      <c r="G281" s="176">
        <f t="shared" si="61"/>
        <v>0</v>
      </c>
      <c r="H281" s="185">
        <f t="shared" si="61"/>
        <v>0</v>
      </c>
    </row>
    <row r="282" spans="1:8" s="5" customFormat="1" ht="15">
      <c r="A282" s="167"/>
      <c r="B282" s="167" t="s">
        <v>596</v>
      </c>
      <c r="C282" s="170">
        <f t="shared" si="47"/>
        <v>898.5040000000001</v>
      </c>
      <c r="D282" s="176">
        <f aca="true" t="shared" si="62" ref="D282:H283">D286+D290+D294+D298+D302+D306+D310+D314+D318+D322</f>
        <v>0</v>
      </c>
      <c r="E282" s="176">
        <f t="shared" si="62"/>
        <v>0</v>
      </c>
      <c r="F282" s="203">
        <f t="shared" si="62"/>
        <v>898.5040000000001</v>
      </c>
      <c r="G282" s="176">
        <f t="shared" si="62"/>
        <v>0</v>
      </c>
      <c r="H282" s="185">
        <f t="shared" si="62"/>
        <v>0</v>
      </c>
    </row>
    <row r="283" spans="1:8" s="5" customFormat="1" ht="15">
      <c r="A283" s="167"/>
      <c r="B283" s="167" t="s">
        <v>675</v>
      </c>
      <c r="C283" s="170">
        <f t="shared" si="47"/>
        <v>906.1690000000001</v>
      </c>
      <c r="D283" s="176">
        <f t="shared" si="62"/>
        <v>0</v>
      </c>
      <c r="E283" s="176">
        <f t="shared" si="62"/>
        <v>0</v>
      </c>
      <c r="F283" s="203">
        <f t="shared" si="62"/>
        <v>906.1690000000001</v>
      </c>
      <c r="G283" s="176">
        <f t="shared" si="62"/>
        <v>0</v>
      </c>
      <c r="H283" s="185">
        <f t="shared" si="62"/>
        <v>0</v>
      </c>
    </row>
    <row r="284" spans="1:8" s="5" customFormat="1" ht="30" customHeight="1">
      <c r="A284" s="167" t="s">
        <v>151</v>
      </c>
      <c r="B284" s="158" t="s">
        <v>591</v>
      </c>
      <c r="C284" s="176">
        <f t="shared" si="47"/>
        <v>674.579</v>
      </c>
      <c r="D284" s="176">
        <f>SUM(D285:D287)</f>
        <v>0</v>
      </c>
      <c r="E284" s="176">
        <f>SUM(E285:E287)</f>
        <v>0</v>
      </c>
      <c r="F284" s="203">
        <f aca="true" t="shared" si="63" ref="F284:H284">SUM(F285:F287)</f>
        <v>674.579</v>
      </c>
      <c r="G284" s="176">
        <f t="shared" si="63"/>
        <v>0</v>
      </c>
      <c r="H284" s="185">
        <f t="shared" si="63"/>
        <v>0</v>
      </c>
    </row>
    <row r="285" spans="1:8" s="5" customFormat="1" ht="15">
      <c r="A285" s="167"/>
      <c r="B285" s="167" t="s">
        <v>595</v>
      </c>
      <c r="C285" s="176">
        <f t="shared" si="47"/>
        <v>210.276</v>
      </c>
      <c r="D285" s="176"/>
      <c r="E285" s="176"/>
      <c r="F285" s="203">
        <v>210.276</v>
      </c>
      <c r="G285" s="176"/>
      <c r="H285" s="176"/>
    </row>
    <row r="286" spans="1:8" s="5" customFormat="1" ht="15">
      <c r="A286" s="167"/>
      <c r="B286" s="167" t="s">
        <v>596</v>
      </c>
      <c r="C286" s="176">
        <f t="shared" si="47"/>
        <v>231.303</v>
      </c>
      <c r="D286" s="176"/>
      <c r="E286" s="176"/>
      <c r="F286" s="203">
        <v>231.303</v>
      </c>
      <c r="G286" s="176"/>
      <c r="H286" s="176"/>
    </row>
    <row r="287" spans="1:8" s="5" customFormat="1" ht="15">
      <c r="A287" s="167"/>
      <c r="B287" s="167" t="s">
        <v>675</v>
      </c>
      <c r="C287" s="176">
        <f t="shared" si="47"/>
        <v>233</v>
      </c>
      <c r="D287" s="176"/>
      <c r="E287" s="176"/>
      <c r="F287" s="203">
        <v>233</v>
      </c>
      <c r="G287" s="176"/>
      <c r="H287" s="176"/>
    </row>
    <row r="288" spans="1:8" s="5" customFormat="1" ht="15">
      <c r="A288" s="167" t="s">
        <v>152</v>
      </c>
      <c r="B288" s="21" t="s">
        <v>153</v>
      </c>
      <c r="C288" s="176">
        <f t="shared" si="47"/>
        <v>10.935</v>
      </c>
      <c r="D288" s="176">
        <f>SUM(D289:D291)</f>
        <v>0</v>
      </c>
      <c r="E288" s="176">
        <f>SUM(E289:E291)</f>
        <v>0</v>
      </c>
      <c r="F288" s="203">
        <f aca="true" t="shared" si="64" ref="F288:H288">SUM(F289:F291)</f>
        <v>10.935</v>
      </c>
      <c r="G288" s="176">
        <f t="shared" si="64"/>
        <v>0</v>
      </c>
      <c r="H288" s="185">
        <f t="shared" si="64"/>
        <v>0</v>
      </c>
    </row>
    <row r="289" spans="1:8" s="5" customFormat="1" ht="15">
      <c r="A289" s="167"/>
      <c r="B289" s="167" t="s">
        <v>595</v>
      </c>
      <c r="C289" s="176">
        <f t="shared" si="47"/>
        <v>3.35</v>
      </c>
      <c r="D289" s="176"/>
      <c r="E289" s="176"/>
      <c r="F289" s="203">
        <v>3.35</v>
      </c>
      <c r="G289" s="176"/>
      <c r="H289" s="176"/>
    </row>
    <row r="290" spans="1:8" s="5" customFormat="1" ht="15">
      <c r="A290" s="167"/>
      <c r="B290" s="167" t="s">
        <v>596</v>
      </c>
      <c r="C290" s="176">
        <f t="shared" si="47"/>
        <v>3.685</v>
      </c>
      <c r="D290" s="176"/>
      <c r="E290" s="176"/>
      <c r="F290" s="203">
        <v>3.685</v>
      </c>
      <c r="G290" s="176"/>
      <c r="H290" s="176"/>
    </row>
    <row r="291" spans="1:8" s="5" customFormat="1" ht="15">
      <c r="A291" s="167"/>
      <c r="B291" s="167" t="s">
        <v>675</v>
      </c>
      <c r="C291" s="176">
        <f t="shared" si="47"/>
        <v>3.9</v>
      </c>
      <c r="D291" s="176"/>
      <c r="E291" s="176"/>
      <c r="F291" s="203">
        <v>3.9</v>
      </c>
      <c r="G291" s="176"/>
      <c r="H291" s="176"/>
    </row>
    <row r="292" spans="1:8" s="5" customFormat="1" ht="15">
      <c r="A292" s="167" t="s">
        <v>154</v>
      </c>
      <c r="B292" s="29" t="s">
        <v>155</v>
      </c>
      <c r="C292" s="176">
        <f t="shared" si="47"/>
        <v>41.065</v>
      </c>
      <c r="D292" s="176">
        <f>SUM(D293:D295)</f>
        <v>0</v>
      </c>
      <c r="E292" s="176">
        <f>SUM(E293:E295)</f>
        <v>0</v>
      </c>
      <c r="F292" s="203">
        <f aca="true" t="shared" si="65" ref="F292:G292">SUM(F293:F295)</f>
        <v>41.065</v>
      </c>
      <c r="G292" s="176">
        <f t="shared" si="65"/>
        <v>0</v>
      </c>
      <c r="H292" s="176">
        <f>SUM(H293:H295)</f>
        <v>0</v>
      </c>
    </row>
    <row r="293" spans="1:8" s="5" customFormat="1" ht="15">
      <c r="A293" s="167"/>
      <c r="B293" s="167" t="s">
        <v>595</v>
      </c>
      <c r="C293" s="176">
        <f t="shared" si="47"/>
        <v>12.65</v>
      </c>
      <c r="D293" s="176"/>
      <c r="E293" s="176"/>
      <c r="F293" s="203">
        <v>12.65</v>
      </c>
      <c r="G293" s="176"/>
      <c r="H293" s="176"/>
    </row>
    <row r="294" spans="1:8" s="5" customFormat="1" ht="15">
      <c r="A294" s="167"/>
      <c r="B294" s="167" t="s">
        <v>596</v>
      </c>
      <c r="C294" s="176">
        <f t="shared" si="47"/>
        <v>13.915</v>
      </c>
      <c r="D294" s="176"/>
      <c r="E294" s="176"/>
      <c r="F294" s="203">
        <v>13.915</v>
      </c>
      <c r="G294" s="176"/>
      <c r="H294" s="176"/>
    </row>
    <row r="295" spans="1:8" s="5" customFormat="1" ht="15">
      <c r="A295" s="167"/>
      <c r="B295" s="167" t="s">
        <v>675</v>
      </c>
      <c r="C295" s="176">
        <f t="shared" si="47"/>
        <v>14.5</v>
      </c>
      <c r="D295" s="176"/>
      <c r="E295" s="176"/>
      <c r="F295" s="203">
        <v>14.5</v>
      </c>
      <c r="G295" s="176"/>
      <c r="H295" s="176"/>
    </row>
    <row r="296" spans="1:8" s="5" customFormat="1" ht="29.25" customHeight="1">
      <c r="A296" s="167" t="s">
        <v>156</v>
      </c>
      <c r="B296" s="158" t="s">
        <v>157</v>
      </c>
      <c r="C296" s="176">
        <f t="shared" si="47"/>
        <v>273.364</v>
      </c>
      <c r="D296" s="176">
        <f>SUM(D297:D299)</f>
        <v>0</v>
      </c>
      <c r="E296" s="176">
        <f>SUM(E297:E299)</f>
        <v>0</v>
      </c>
      <c r="F296" s="203">
        <f aca="true" t="shared" si="66" ref="F296:G296">SUM(F297:F299)</f>
        <v>273.364</v>
      </c>
      <c r="G296" s="176">
        <f t="shared" si="66"/>
        <v>0</v>
      </c>
      <c r="H296" s="176">
        <f>SUM(H297:H299)</f>
        <v>0</v>
      </c>
    </row>
    <row r="297" spans="1:8" s="5" customFormat="1" ht="15">
      <c r="A297" s="167"/>
      <c r="B297" s="167" t="s">
        <v>595</v>
      </c>
      <c r="C297" s="176">
        <f t="shared" si="47"/>
        <v>85.426</v>
      </c>
      <c r="D297" s="176"/>
      <c r="E297" s="176"/>
      <c r="F297" s="203">
        <v>85.426</v>
      </c>
      <c r="G297" s="176"/>
      <c r="H297" s="176"/>
    </row>
    <row r="298" spans="1:8" s="5" customFormat="1" ht="15">
      <c r="A298" s="167"/>
      <c r="B298" s="167" t="s">
        <v>596</v>
      </c>
      <c r="C298" s="176">
        <f t="shared" si="47"/>
        <v>93.969</v>
      </c>
      <c r="D298" s="176"/>
      <c r="E298" s="176"/>
      <c r="F298" s="203">
        <v>93.969</v>
      </c>
      <c r="G298" s="176"/>
      <c r="H298" s="176"/>
    </row>
    <row r="299" spans="1:8" s="5" customFormat="1" ht="15">
      <c r="A299" s="167"/>
      <c r="B299" s="167" t="s">
        <v>675</v>
      </c>
      <c r="C299" s="176">
        <f t="shared" si="47"/>
        <v>93.969</v>
      </c>
      <c r="D299" s="176"/>
      <c r="E299" s="176"/>
      <c r="F299" s="203">
        <v>93.969</v>
      </c>
      <c r="G299" s="176"/>
      <c r="H299" s="176"/>
    </row>
    <row r="300" spans="1:8" s="5" customFormat="1" ht="27.75" customHeight="1">
      <c r="A300" s="167" t="s">
        <v>158</v>
      </c>
      <c r="B300" s="24" t="s">
        <v>159</v>
      </c>
      <c r="C300" s="176">
        <f t="shared" si="47"/>
        <v>777.424</v>
      </c>
      <c r="D300" s="176">
        <f>SUM(D301:D303)</f>
        <v>0</v>
      </c>
      <c r="E300" s="176">
        <f>SUM(E301:E303)</f>
        <v>0</v>
      </c>
      <c r="F300" s="203">
        <f aca="true" t="shared" si="67" ref="F300:G300">SUM(F301:F303)</f>
        <v>777.424</v>
      </c>
      <c r="G300" s="176">
        <f t="shared" si="67"/>
        <v>0</v>
      </c>
      <c r="H300" s="176">
        <f>SUM(H301:H303)</f>
        <v>0</v>
      </c>
    </row>
    <row r="301" spans="1:8" s="5" customFormat="1" ht="15">
      <c r="A301" s="167"/>
      <c r="B301" s="167" t="s">
        <v>595</v>
      </c>
      <c r="C301" s="176">
        <f t="shared" si="47"/>
        <v>242.44</v>
      </c>
      <c r="D301" s="176"/>
      <c r="E301" s="176"/>
      <c r="F301" s="203">
        <v>242.44</v>
      </c>
      <c r="G301" s="176"/>
      <c r="H301" s="176"/>
    </row>
    <row r="302" spans="1:8" s="5" customFormat="1" ht="15">
      <c r="A302" s="167"/>
      <c r="B302" s="167" t="s">
        <v>596</v>
      </c>
      <c r="C302" s="176">
        <f t="shared" si="47"/>
        <v>266.684</v>
      </c>
      <c r="D302" s="176"/>
      <c r="E302" s="176"/>
      <c r="F302" s="203">
        <v>266.684</v>
      </c>
      <c r="G302" s="176"/>
      <c r="H302" s="176"/>
    </row>
    <row r="303" spans="1:8" s="5" customFormat="1" ht="15">
      <c r="A303" s="167"/>
      <c r="B303" s="167" t="s">
        <v>675</v>
      </c>
      <c r="C303" s="176">
        <f aca="true" t="shared" si="68" ref="C303:C341">SUM(D303:H303)</f>
        <v>268.3</v>
      </c>
      <c r="D303" s="176"/>
      <c r="E303" s="176"/>
      <c r="F303" s="203">
        <v>268.3</v>
      </c>
      <c r="G303" s="176"/>
      <c r="H303" s="176"/>
    </row>
    <row r="304" spans="1:8" s="5" customFormat="1" ht="15" customHeight="1">
      <c r="A304" s="167" t="s">
        <v>160</v>
      </c>
      <c r="B304" s="155" t="s">
        <v>161</v>
      </c>
      <c r="C304" s="176">
        <f t="shared" si="68"/>
        <v>94.177</v>
      </c>
      <c r="D304" s="185">
        <f>SUM(D305:D307)</f>
        <v>0</v>
      </c>
      <c r="E304" s="185">
        <f>SUM(E305:E307)</f>
        <v>0</v>
      </c>
      <c r="F304" s="171">
        <f aca="true" t="shared" si="69" ref="F304:H304">SUM(F305:F307)</f>
        <v>94.177</v>
      </c>
      <c r="G304" s="185">
        <f t="shared" si="69"/>
        <v>0</v>
      </c>
      <c r="H304" s="185">
        <f t="shared" si="69"/>
        <v>0</v>
      </c>
    </row>
    <row r="305" spans="1:8" s="5" customFormat="1" ht="15">
      <c r="A305" s="167"/>
      <c r="B305" s="167" t="s">
        <v>595</v>
      </c>
      <c r="C305" s="176">
        <f t="shared" si="68"/>
        <v>29.37</v>
      </c>
      <c r="D305" s="176"/>
      <c r="E305" s="176"/>
      <c r="F305" s="203">
        <v>29.37</v>
      </c>
      <c r="G305" s="176"/>
      <c r="H305" s="176"/>
    </row>
    <row r="306" spans="1:8" s="5" customFormat="1" ht="15">
      <c r="A306" s="167"/>
      <c r="B306" s="167" t="s">
        <v>596</v>
      </c>
      <c r="C306" s="176">
        <f t="shared" si="68"/>
        <v>32.307</v>
      </c>
      <c r="D306" s="176"/>
      <c r="E306" s="176"/>
      <c r="F306" s="203">
        <v>32.307</v>
      </c>
      <c r="G306" s="176"/>
      <c r="H306" s="176"/>
    </row>
    <row r="307" spans="1:8" s="5" customFormat="1" ht="15">
      <c r="A307" s="167"/>
      <c r="B307" s="167" t="s">
        <v>675</v>
      </c>
      <c r="C307" s="176">
        <f t="shared" si="68"/>
        <v>32.5</v>
      </c>
      <c r="D307" s="176"/>
      <c r="E307" s="176"/>
      <c r="F307" s="203">
        <v>32.5</v>
      </c>
      <c r="G307" s="176"/>
      <c r="H307" s="176"/>
    </row>
    <row r="308" spans="1:8" s="5" customFormat="1" ht="28.5" customHeight="1">
      <c r="A308" s="167" t="s">
        <v>162</v>
      </c>
      <c r="B308" s="152" t="s">
        <v>163</v>
      </c>
      <c r="C308" s="176">
        <f t="shared" si="68"/>
        <v>666.59</v>
      </c>
      <c r="D308" s="185">
        <f>SUM(D309:D311)</f>
        <v>0</v>
      </c>
      <c r="E308" s="185">
        <f>SUM(E309:E311)</f>
        <v>0</v>
      </c>
      <c r="F308" s="171">
        <f aca="true" t="shared" si="70" ref="F308:H308">SUM(F309:F311)</f>
        <v>666.59</v>
      </c>
      <c r="G308" s="185">
        <f t="shared" si="70"/>
        <v>0</v>
      </c>
      <c r="H308" s="185">
        <f t="shared" si="70"/>
        <v>0</v>
      </c>
    </row>
    <row r="309" spans="1:8" s="5" customFormat="1" ht="15">
      <c r="A309" s="167"/>
      <c r="B309" s="167" t="s">
        <v>595</v>
      </c>
      <c r="C309" s="176">
        <f t="shared" si="68"/>
        <v>207.9</v>
      </c>
      <c r="D309" s="176"/>
      <c r="E309" s="176"/>
      <c r="F309" s="203">
        <v>207.9</v>
      </c>
      <c r="G309" s="176"/>
      <c r="H309" s="176"/>
    </row>
    <row r="310" spans="1:8" s="5" customFormat="1" ht="15">
      <c r="A310" s="167"/>
      <c r="B310" s="167" t="s">
        <v>596</v>
      </c>
      <c r="C310" s="176">
        <f t="shared" si="68"/>
        <v>228.69</v>
      </c>
      <c r="D310" s="176"/>
      <c r="E310" s="176"/>
      <c r="F310" s="203">
        <v>228.69</v>
      </c>
      <c r="G310" s="176"/>
      <c r="H310" s="176"/>
    </row>
    <row r="311" spans="1:8" s="5" customFormat="1" ht="15">
      <c r="A311" s="167"/>
      <c r="B311" s="167" t="s">
        <v>675</v>
      </c>
      <c r="C311" s="176">
        <f t="shared" si="68"/>
        <v>230</v>
      </c>
      <c r="D311" s="176"/>
      <c r="E311" s="176"/>
      <c r="F311" s="203">
        <v>230</v>
      </c>
      <c r="G311" s="176"/>
      <c r="H311" s="176"/>
    </row>
    <row r="312" spans="1:8" s="5" customFormat="1" ht="15">
      <c r="A312" s="167" t="s">
        <v>164</v>
      </c>
      <c r="B312" s="25" t="s">
        <v>165</v>
      </c>
      <c r="C312" s="176">
        <f t="shared" si="68"/>
        <v>83.361</v>
      </c>
      <c r="D312" s="185">
        <f>SUM(D313:D315)</f>
        <v>0</v>
      </c>
      <c r="E312" s="185">
        <f>SUM(E313:E315)</f>
        <v>0</v>
      </c>
      <c r="F312" s="171">
        <f aca="true" t="shared" si="71" ref="F312:H312">SUM(F313:F315)</f>
        <v>83.361</v>
      </c>
      <c r="G312" s="185">
        <f t="shared" si="71"/>
        <v>0</v>
      </c>
      <c r="H312" s="185">
        <f t="shared" si="71"/>
        <v>0</v>
      </c>
    </row>
    <row r="313" spans="1:8" s="5" customFormat="1" ht="15">
      <c r="A313" s="167"/>
      <c r="B313" s="167" t="s">
        <v>595</v>
      </c>
      <c r="C313" s="176">
        <f t="shared" si="68"/>
        <v>25.41</v>
      </c>
      <c r="D313" s="176"/>
      <c r="E313" s="176"/>
      <c r="F313" s="203">
        <v>25.41</v>
      </c>
      <c r="G313" s="176"/>
      <c r="H313" s="176"/>
    </row>
    <row r="314" spans="1:8" s="5" customFormat="1" ht="15">
      <c r="A314" s="167"/>
      <c r="B314" s="167" t="s">
        <v>596</v>
      </c>
      <c r="C314" s="176">
        <f t="shared" si="68"/>
        <v>27.951</v>
      </c>
      <c r="D314" s="176"/>
      <c r="E314" s="176"/>
      <c r="F314" s="203">
        <v>27.951</v>
      </c>
      <c r="G314" s="176"/>
      <c r="H314" s="176"/>
    </row>
    <row r="315" spans="1:8" s="5" customFormat="1" ht="15">
      <c r="A315" s="167"/>
      <c r="B315" s="167" t="s">
        <v>675</v>
      </c>
      <c r="C315" s="176">
        <f t="shared" si="68"/>
        <v>30</v>
      </c>
      <c r="D315" s="176"/>
      <c r="E315" s="176"/>
      <c r="F315" s="203">
        <v>30</v>
      </c>
      <c r="G315" s="176"/>
      <c r="H315" s="176"/>
    </row>
    <row r="316" spans="1:8" s="5" customFormat="1" ht="15">
      <c r="A316" s="167" t="s">
        <v>166</v>
      </c>
      <c r="B316" s="21" t="s">
        <v>167</v>
      </c>
      <c r="C316" s="176">
        <f t="shared" si="68"/>
        <v>0</v>
      </c>
      <c r="D316" s="185">
        <f>SUM(D317:D319)</f>
        <v>0</v>
      </c>
      <c r="E316" s="185">
        <f>SUM(E317:E319)</f>
        <v>0</v>
      </c>
      <c r="F316" s="171">
        <f aca="true" t="shared" si="72" ref="F316:H316">SUM(F317:F319)</f>
        <v>0</v>
      </c>
      <c r="G316" s="185">
        <f t="shared" si="72"/>
        <v>0</v>
      </c>
      <c r="H316" s="185">
        <f t="shared" si="72"/>
        <v>0</v>
      </c>
    </row>
    <row r="317" spans="1:8" s="5" customFormat="1" ht="15">
      <c r="A317" s="167"/>
      <c r="B317" s="167" t="s">
        <v>595</v>
      </c>
      <c r="C317" s="176">
        <f t="shared" si="68"/>
        <v>0</v>
      </c>
      <c r="D317" s="176"/>
      <c r="E317" s="176"/>
      <c r="F317" s="203"/>
      <c r="G317" s="176"/>
      <c r="H317" s="176"/>
    </row>
    <row r="318" spans="1:8" s="5" customFormat="1" ht="15">
      <c r="A318" s="167"/>
      <c r="B318" s="167" t="s">
        <v>596</v>
      </c>
      <c r="C318" s="176">
        <f t="shared" si="68"/>
        <v>0</v>
      </c>
      <c r="D318" s="176"/>
      <c r="E318" s="176"/>
      <c r="F318" s="203"/>
      <c r="G318" s="176"/>
      <c r="H318" s="176"/>
    </row>
    <row r="319" spans="1:8" s="5" customFormat="1" ht="15">
      <c r="A319" s="167"/>
      <c r="B319" s="167" t="s">
        <v>675</v>
      </c>
      <c r="C319" s="176">
        <f t="shared" si="68"/>
        <v>0</v>
      </c>
      <c r="D319" s="176"/>
      <c r="E319" s="176"/>
      <c r="F319" s="203"/>
      <c r="G319" s="176"/>
      <c r="H319" s="176"/>
    </row>
    <row r="320" spans="1:8" s="5" customFormat="1" ht="15">
      <c r="A320" s="167" t="s">
        <v>168</v>
      </c>
      <c r="B320" s="25" t="s">
        <v>169</v>
      </c>
      <c r="C320" s="185">
        <f>SUM(C321:C323)</f>
        <v>19.9</v>
      </c>
      <c r="D320" s="185">
        <f>SUM(D321:D323)</f>
        <v>0</v>
      </c>
      <c r="E320" s="185">
        <f>SUM(E321:E323)</f>
        <v>0</v>
      </c>
      <c r="F320" s="171">
        <f aca="true" t="shared" si="73" ref="F320:G320">SUM(F321:F323)</f>
        <v>19.9</v>
      </c>
      <c r="G320" s="185">
        <f t="shared" si="73"/>
        <v>0</v>
      </c>
      <c r="H320" s="176">
        <f>SUM(H321:H323)</f>
        <v>0</v>
      </c>
    </row>
    <row r="321" spans="1:8" s="5" customFormat="1" ht="15">
      <c r="A321" s="167"/>
      <c r="B321" s="167" t="s">
        <v>595</v>
      </c>
      <c r="C321" s="176">
        <f t="shared" si="68"/>
        <v>19.9</v>
      </c>
      <c r="D321" s="176"/>
      <c r="E321" s="176"/>
      <c r="F321" s="203">
        <v>19.9</v>
      </c>
      <c r="G321" s="176"/>
      <c r="H321" s="176"/>
    </row>
    <row r="322" spans="1:8" s="5" customFormat="1" ht="15">
      <c r="A322" s="167"/>
      <c r="B322" s="167" t="s">
        <v>596</v>
      </c>
      <c r="C322" s="176">
        <f t="shared" si="68"/>
        <v>0</v>
      </c>
      <c r="D322" s="176"/>
      <c r="E322" s="176"/>
      <c r="F322" s="203">
        <v>0</v>
      </c>
      <c r="G322" s="176"/>
      <c r="H322" s="176"/>
    </row>
    <row r="323" spans="1:8" s="5" customFormat="1" ht="15">
      <c r="A323" s="167"/>
      <c r="B323" s="167" t="s">
        <v>675</v>
      </c>
      <c r="C323" s="176">
        <f t="shared" si="68"/>
        <v>0</v>
      </c>
      <c r="D323" s="176"/>
      <c r="E323" s="176"/>
      <c r="F323" s="203">
        <v>0</v>
      </c>
      <c r="G323" s="176"/>
      <c r="H323" s="176"/>
    </row>
    <row r="324" spans="1:8" s="5" customFormat="1" ht="28.5" customHeight="1">
      <c r="A324" s="10"/>
      <c r="B324" s="10" t="s">
        <v>170</v>
      </c>
      <c r="C324" s="173">
        <f t="shared" si="68"/>
        <v>24980</v>
      </c>
      <c r="D324" s="173">
        <f>D325+D329+D333+D337</f>
        <v>0</v>
      </c>
      <c r="E324" s="173">
        <f aca="true" t="shared" si="74" ref="E324:H324">E325+E329+E333+E337</f>
        <v>0</v>
      </c>
      <c r="F324" s="173">
        <f t="shared" si="74"/>
        <v>23840</v>
      </c>
      <c r="G324" s="173">
        <f t="shared" si="74"/>
        <v>1140</v>
      </c>
      <c r="H324" s="173">
        <f t="shared" si="74"/>
        <v>0</v>
      </c>
    </row>
    <row r="325" spans="1:8" s="5" customFormat="1" ht="40.5" customHeight="1">
      <c r="A325" s="11" t="s">
        <v>171</v>
      </c>
      <c r="B325" s="11" t="s">
        <v>172</v>
      </c>
      <c r="C325" s="174">
        <f t="shared" si="68"/>
        <v>2700</v>
      </c>
      <c r="D325" s="174">
        <f>SUM(D326:D328)</f>
        <v>0</v>
      </c>
      <c r="E325" s="174">
        <f>SUM(E326:E328)</f>
        <v>0</v>
      </c>
      <c r="F325" s="174">
        <f>SUM(F326:F328)</f>
        <v>1800</v>
      </c>
      <c r="G325" s="174">
        <f>SUM(G326:G328)</f>
        <v>900</v>
      </c>
      <c r="H325" s="174">
        <f>SUM(H326:H328)</f>
        <v>0</v>
      </c>
    </row>
    <row r="326" spans="1:8" s="5" customFormat="1" ht="15">
      <c r="A326" s="167"/>
      <c r="B326" s="167" t="s">
        <v>595</v>
      </c>
      <c r="C326" s="170">
        <f t="shared" si="68"/>
        <v>900</v>
      </c>
      <c r="D326" s="170"/>
      <c r="E326" s="175"/>
      <c r="F326" s="204">
        <v>600</v>
      </c>
      <c r="G326" s="204">
        <v>300</v>
      </c>
      <c r="H326" s="170"/>
    </row>
    <row r="327" spans="1:8" s="5" customFormat="1" ht="15">
      <c r="A327" s="167"/>
      <c r="B327" s="167" t="s">
        <v>596</v>
      </c>
      <c r="C327" s="170">
        <f t="shared" si="68"/>
        <v>900</v>
      </c>
      <c r="D327" s="170"/>
      <c r="E327" s="175"/>
      <c r="F327" s="204">
        <v>600</v>
      </c>
      <c r="G327" s="204">
        <v>300</v>
      </c>
      <c r="H327" s="170"/>
    </row>
    <row r="328" spans="1:8" s="5" customFormat="1" ht="15">
      <c r="A328" s="167"/>
      <c r="B328" s="167" t="s">
        <v>675</v>
      </c>
      <c r="C328" s="170">
        <f t="shared" si="68"/>
        <v>900</v>
      </c>
      <c r="D328" s="170"/>
      <c r="E328" s="175"/>
      <c r="F328" s="204">
        <v>600</v>
      </c>
      <c r="G328" s="204">
        <v>300</v>
      </c>
      <c r="H328" s="170"/>
    </row>
    <row r="329" spans="1:8" s="5" customFormat="1" ht="28.5" customHeight="1">
      <c r="A329" s="11" t="s">
        <v>173</v>
      </c>
      <c r="B329" s="11" t="s">
        <v>174</v>
      </c>
      <c r="C329" s="174">
        <f t="shared" si="68"/>
        <v>15100</v>
      </c>
      <c r="D329" s="174">
        <f>SUM(D330:D332)</f>
        <v>0</v>
      </c>
      <c r="E329" s="174">
        <f>SUM(E330:E332)</f>
        <v>0</v>
      </c>
      <c r="F329" s="174">
        <f>SUM(F330:F332)</f>
        <v>15100</v>
      </c>
      <c r="G329" s="174">
        <f>SUM(G330:G332)</f>
        <v>0</v>
      </c>
      <c r="H329" s="174">
        <f>SUM(H330:H332)</f>
        <v>0</v>
      </c>
    </row>
    <row r="330" spans="1:8" s="5" customFormat="1" ht="15">
      <c r="A330" s="167"/>
      <c r="B330" s="167" t="s">
        <v>595</v>
      </c>
      <c r="C330" s="170">
        <f t="shared" si="68"/>
        <v>4500</v>
      </c>
      <c r="D330" s="170"/>
      <c r="E330" s="170"/>
      <c r="F330" s="204">
        <v>4500</v>
      </c>
      <c r="G330" s="170"/>
      <c r="H330" s="170"/>
    </row>
    <row r="331" spans="1:8" s="5" customFormat="1" ht="15">
      <c r="A331" s="167"/>
      <c r="B331" s="167" t="s">
        <v>596</v>
      </c>
      <c r="C331" s="170">
        <f t="shared" si="68"/>
        <v>5100</v>
      </c>
      <c r="D331" s="170"/>
      <c r="E331" s="170"/>
      <c r="F331" s="204">
        <v>5100</v>
      </c>
      <c r="G331" s="170"/>
      <c r="H331" s="170"/>
    </row>
    <row r="332" spans="1:8" s="5" customFormat="1" ht="15">
      <c r="A332" s="167"/>
      <c r="B332" s="167" t="s">
        <v>675</v>
      </c>
      <c r="C332" s="170">
        <f t="shared" si="68"/>
        <v>5500</v>
      </c>
      <c r="D332" s="170"/>
      <c r="E332" s="170"/>
      <c r="F332" s="204">
        <v>5500</v>
      </c>
      <c r="G332" s="170"/>
      <c r="H332" s="170"/>
    </row>
    <row r="333" spans="1:8" s="5" customFormat="1" ht="15">
      <c r="A333" s="11" t="s">
        <v>175</v>
      </c>
      <c r="B333" s="11" t="s">
        <v>176</v>
      </c>
      <c r="C333" s="174">
        <f t="shared" si="68"/>
        <v>3560</v>
      </c>
      <c r="D333" s="174">
        <f>SUM(D334:D336)</f>
        <v>0</v>
      </c>
      <c r="E333" s="174">
        <f>SUM(E334:E336)</f>
        <v>0</v>
      </c>
      <c r="F333" s="174">
        <f>SUM(F334:F336)</f>
        <v>3560</v>
      </c>
      <c r="G333" s="174">
        <f>SUM(G334:G336)</f>
        <v>0</v>
      </c>
      <c r="H333" s="174">
        <f>SUM(H334:H336)</f>
        <v>0</v>
      </c>
    </row>
    <row r="334" spans="1:8" s="5" customFormat="1" ht="15">
      <c r="A334" s="167"/>
      <c r="B334" s="167" t="s">
        <v>595</v>
      </c>
      <c r="C334" s="170">
        <f t="shared" si="68"/>
        <v>960</v>
      </c>
      <c r="D334" s="170"/>
      <c r="E334" s="170"/>
      <c r="F334" s="204">
        <v>960</v>
      </c>
      <c r="G334" s="170"/>
      <c r="H334" s="170"/>
    </row>
    <row r="335" spans="1:8" s="5" customFormat="1" ht="15">
      <c r="A335" s="167"/>
      <c r="B335" s="167" t="s">
        <v>596</v>
      </c>
      <c r="C335" s="170">
        <f t="shared" si="68"/>
        <v>1300</v>
      </c>
      <c r="D335" s="170"/>
      <c r="E335" s="170"/>
      <c r="F335" s="204">
        <v>1300</v>
      </c>
      <c r="G335" s="170"/>
      <c r="H335" s="170"/>
    </row>
    <row r="336" spans="1:8" s="5" customFormat="1" ht="15">
      <c r="A336" s="167"/>
      <c r="B336" s="167" t="s">
        <v>675</v>
      </c>
      <c r="C336" s="170">
        <f t="shared" si="68"/>
        <v>1300</v>
      </c>
      <c r="D336" s="170"/>
      <c r="E336" s="170"/>
      <c r="F336" s="204">
        <v>1300</v>
      </c>
      <c r="G336" s="170"/>
      <c r="H336" s="170"/>
    </row>
    <row r="337" spans="1:8" s="5" customFormat="1" ht="15">
      <c r="A337" s="11" t="s">
        <v>177</v>
      </c>
      <c r="B337" s="11" t="s">
        <v>178</v>
      </c>
      <c r="C337" s="174">
        <f t="shared" si="68"/>
        <v>3620</v>
      </c>
      <c r="D337" s="174">
        <f>SUM(D338:D340)</f>
        <v>0</v>
      </c>
      <c r="E337" s="174">
        <f>SUM(E338:E340)</f>
        <v>0</v>
      </c>
      <c r="F337" s="174">
        <f>SUM(F338:F340)</f>
        <v>3380</v>
      </c>
      <c r="G337" s="174">
        <f>SUM(G338:G340)</f>
        <v>240</v>
      </c>
      <c r="H337" s="174">
        <f>SUM(H338:H340)</f>
        <v>0</v>
      </c>
    </row>
    <row r="338" spans="1:8" s="5" customFormat="1" ht="15">
      <c r="A338" s="167"/>
      <c r="B338" s="167" t="s">
        <v>595</v>
      </c>
      <c r="C338" s="170">
        <f t="shared" si="68"/>
        <v>1150</v>
      </c>
      <c r="D338" s="170"/>
      <c r="E338" s="175"/>
      <c r="F338" s="204">
        <f aca="true" t="shared" si="75" ref="F338:G339">F342+F346</f>
        <v>1070</v>
      </c>
      <c r="G338" s="204">
        <f t="shared" si="75"/>
        <v>80</v>
      </c>
      <c r="H338" s="170"/>
    </row>
    <row r="339" spans="1:8" s="5" customFormat="1" ht="15">
      <c r="A339" s="167"/>
      <c r="B339" s="167" t="s">
        <v>596</v>
      </c>
      <c r="C339" s="170">
        <f t="shared" si="68"/>
        <v>1290</v>
      </c>
      <c r="D339" s="170"/>
      <c r="E339" s="175"/>
      <c r="F339" s="204">
        <f t="shared" si="75"/>
        <v>1210</v>
      </c>
      <c r="G339" s="204">
        <f t="shared" si="75"/>
        <v>80</v>
      </c>
      <c r="H339" s="170"/>
    </row>
    <row r="340" spans="1:8" s="5" customFormat="1" ht="15">
      <c r="A340" s="167"/>
      <c r="B340" s="167" t="s">
        <v>675</v>
      </c>
      <c r="C340" s="170">
        <f t="shared" si="68"/>
        <v>1180</v>
      </c>
      <c r="D340" s="170"/>
      <c r="E340" s="175"/>
      <c r="F340" s="204">
        <v>1100</v>
      </c>
      <c r="G340" s="204">
        <v>80</v>
      </c>
      <c r="H340" s="170"/>
    </row>
    <row r="341" spans="1:8" s="5" customFormat="1" ht="25.5">
      <c r="A341" s="167" t="s">
        <v>179</v>
      </c>
      <c r="B341" s="26" t="s">
        <v>180</v>
      </c>
      <c r="C341" s="170">
        <f t="shared" si="68"/>
        <v>2330</v>
      </c>
      <c r="D341" s="170">
        <f>SUM(D342:D344)</f>
        <v>0</v>
      </c>
      <c r="E341" s="170">
        <f>SUM(E342:E344)</f>
        <v>0</v>
      </c>
      <c r="F341" s="170">
        <f>SUM(F342:F344)</f>
        <v>2330</v>
      </c>
      <c r="G341" s="170">
        <f>SUM(G342:G344)</f>
        <v>0</v>
      </c>
      <c r="H341" s="170">
        <f>SUM(H342:H344)</f>
        <v>0</v>
      </c>
    </row>
    <row r="342" spans="1:8" s="5" customFormat="1" ht="15">
      <c r="A342" s="167"/>
      <c r="B342" s="167" t="s">
        <v>595</v>
      </c>
      <c r="C342" s="170">
        <f aca="true" t="shared" si="76" ref="C342:C348">SUM(D342:G342)</f>
        <v>670</v>
      </c>
      <c r="D342" s="176"/>
      <c r="E342" s="176"/>
      <c r="F342" s="204">
        <v>670</v>
      </c>
      <c r="G342" s="176"/>
      <c r="H342" s="170"/>
    </row>
    <row r="343" spans="1:8" s="5" customFormat="1" ht="15">
      <c r="A343" s="167"/>
      <c r="B343" s="167" t="s">
        <v>596</v>
      </c>
      <c r="C343" s="170">
        <f t="shared" si="76"/>
        <v>810</v>
      </c>
      <c r="D343" s="176"/>
      <c r="E343" s="176"/>
      <c r="F343" s="204">
        <v>810</v>
      </c>
      <c r="G343" s="176"/>
      <c r="H343" s="170"/>
    </row>
    <row r="344" spans="1:8" s="5" customFormat="1" ht="15">
      <c r="A344" s="167"/>
      <c r="B344" s="167" t="s">
        <v>675</v>
      </c>
      <c r="C344" s="170">
        <f t="shared" si="76"/>
        <v>850</v>
      </c>
      <c r="D344" s="176"/>
      <c r="E344" s="176"/>
      <c r="F344" s="204">
        <v>850</v>
      </c>
      <c r="G344" s="176"/>
      <c r="H344" s="170"/>
    </row>
    <row r="345" spans="1:8" s="5" customFormat="1" ht="25.5">
      <c r="A345" s="167" t="s">
        <v>181</v>
      </c>
      <c r="B345" s="26" t="s">
        <v>182</v>
      </c>
      <c r="C345" s="170">
        <f aca="true" t="shared" si="77" ref="C345">SUM(D345:H345)</f>
        <v>1440</v>
      </c>
      <c r="D345" s="170">
        <f>SUM(D346:D348)</f>
        <v>0</v>
      </c>
      <c r="E345" s="170">
        <f>SUM(E346:E348)</f>
        <v>0</v>
      </c>
      <c r="F345" s="170">
        <f>SUM(F346:F348)</f>
        <v>1200</v>
      </c>
      <c r="G345" s="170">
        <f>SUM(G346:G348)</f>
        <v>240</v>
      </c>
      <c r="H345" s="170">
        <f>SUM(H346:H348)</f>
        <v>0</v>
      </c>
    </row>
    <row r="346" spans="1:8" s="5" customFormat="1" ht="15">
      <c r="A346" s="167"/>
      <c r="B346" s="167" t="s">
        <v>595</v>
      </c>
      <c r="C346" s="170">
        <f t="shared" si="76"/>
        <v>480</v>
      </c>
      <c r="D346" s="176"/>
      <c r="E346" s="176"/>
      <c r="F346" s="204">
        <v>400</v>
      </c>
      <c r="G346" s="203">
        <v>80</v>
      </c>
      <c r="H346" s="170"/>
    </row>
    <row r="347" spans="1:8" s="5" customFormat="1" ht="15">
      <c r="A347" s="167"/>
      <c r="B347" s="167" t="s">
        <v>596</v>
      </c>
      <c r="C347" s="170">
        <f t="shared" si="76"/>
        <v>480</v>
      </c>
      <c r="D347" s="176"/>
      <c r="E347" s="176"/>
      <c r="F347" s="204">
        <v>400</v>
      </c>
      <c r="G347" s="203">
        <v>80</v>
      </c>
      <c r="H347" s="170"/>
    </row>
    <row r="348" spans="1:8" s="5" customFormat="1" ht="15">
      <c r="A348" s="167"/>
      <c r="B348" s="167" t="s">
        <v>675</v>
      </c>
      <c r="C348" s="170">
        <f t="shared" si="76"/>
        <v>480</v>
      </c>
      <c r="D348" s="176"/>
      <c r="E348" s="176"/>
      <c r="F348" s="204">
        <v>400</v>
      </c>
      <c r="G348" s="203">
        <v>80</v>
      </c>
      <c r="H348" s="170"/>
    </row>
    <row r="349" spans="1:8" s="5" customFormat="1" ht="25.5">
      <c r="A349" s="10"/>
      <c r="B349" s="10" t="s">
        <v>183</v>
      </c>
      <c r="C349" s="173">
        <f aca="true" t="shared" si="78" ref="C349:C372">SUM(D349:H349)</f>
        <v>7166.700000000001</v>
      </c>
      <c r="D349" s="173">
        <f>D350+D354+D358+D366</f>
        <v>0</v>
      </c>
      <c r="E349" s="173">
        <f aca="true" t="shared" si="79" ref="E349:H349">E350+E354+E358+E366</f>
        <v>0</v>
      </c>
      <c r="F349" s="173">
        <f t="shared" si="79"/>
        <v>7166.700000000001</v>
      </c>
      <c r="G349" s="173">
        <f t="shared" si="79"/>
        <v>0</v>
      </c>
      <c r="H349" s="173">
        <f t="shared" si="79"/>
        <v>0</v>
      </c>
    </row>
    <row r="350" spans="1:8" s="5" customFormat="1" ht="38.25">
      <c r="A350" s="11" t="s">
        <v>184</v>
      </c>
      <c r="B350" s="11" t="s">
        <v>185</v>
      </c>
      <c r="C350" s="174">
        <f t="shared" si="78"/>
        <v>899.5</v>
      </c>
      <c r="D350" s="174">
        <f>SUM(D351:D353)</f>
        <v>0</v>
      </c>
      <c r="E350" s="174">
        <f>SUM(E351:E353)</f>
        <v>0</v>
      </c>
      <c r="F350" s="174">
        <f>SUM(F351:F353)</f>
        <v>899.5</v>
      </c>
      <c r="G350" s="174">
        <f>SUM(G351:G353)</f>
        <v>0</v>
      </c>
      <c r="H350" s="174">
        <f>SUM(H351:H353)</f>
        <v>0</v>
      </c>
    </row>
    <row r="351" spans="1:8" s="5" customFormat="1" ht="15">
      <c r="A351" s="167"/>
      <c r="B351" s="167" t="s">
        <v>595</v>
      </c>
      <c r="C351" s="170">
        <f t="shared" si="78"/>
        <v>249.5</v>
      </c>
      <c r="D351" s="170"/>
      <c r="E351" s="170"/>
      <c r="F351" s="175">
        <v>249.5</v>
      </c>
      <c r="G351" s="170"/>
      <c r="H351" s="170"/>
    </row>
    <row r="352" spans="1:8" s="5" customFormat="1" ht="15">
      <c r="A352" s="167"/>
      <c r="B352" s="167" t="s">
        <v>596</v>
      </c>
      <c r="C352" s="170">
        <f t="shared" si="78"/>
        <v>300</v>
      </c>
      <c r="D352" s="170"/>
      <c r="E352" s="170"/>
      <c r="F352" s="175">
        <v>300</v>
      </c>
      <c r="G352" s="170"/>
      <c r="H352" s="170"/>
    </row>
    <row r="353" spans="1:8" s="5" customFormat="1" ht="15">
      <c r="A353" s="167"/>
      <c r="B353" s="167" t="s">
        <v>675</v>
      </c>
      <c r="C353" s="170">
        <f t="shared" si="78"/>
        <v>350</v>
      </c>
      <c r="D353" s="170"/>
      <c r="E353" s="170"/>
      <c r="F353" s="175">
        <v>350</v>
      </c>
      <c r="G353" s="170"/>
      <c r="H353" s="170"/>
    </row>
    <row r="354" spans="1:8" s="5" customFormat="1" ht="51">
      <c r="A354" s="11" t="s">
        <v>186</v>
      </c>
      <c r="B354" s="11" t="s">
        <v>187</v>
      </c>
      <c r="C354" s="174">
        <f t="shared" si="78"/>
        <v>553.2</v>
      </c>
      <c r="D354" s="174">
        <f>SUM(D355:D357)</f>
        <v>0</v>
      </c>
      <c r="E354" s="174">
        <f>SUM(E355:E357)</f>
        <v>0</v>
      </c>
      <c r="F354" s="174">
        <f>SUM(F355:F357)</f>
        <v>553.2</v>
      </c>
      <c r="G354" s="174">
        <f>SUM(G355:G357)</f>
        <v>0</v>
      </c>
      <c r="H354" s="174">
        <f>SUM(H355:H357)</f>
        <v>0</v>
      </c>
    </row>
    <row r="355" spans="1:8" s="5" customFormat="1" ht="15">
      <c r="A355" s="167"/>
      <c r="B355" s="167" t="s">
        <v>595</v>
      </c>
      <c r="C355" s="170">
        <f t="shared" si="78"/>
        <v>168.2</v>
      </c>
      <c r="D355" s="170"/>
      <c r="E355" s="170"/>
      <c r="F355" s="175">
        <v>168.2</v>
      </c>
      <c r="G355" s="170"/>
      <c r="H355" s="170"/>
    </row>
    <row r="356" spans="1:8" s="5" customFormat="1" ht="15">
      <c r="A356" s="167"/>
      <c r="B356" s="167" t="s">
        <v>596</v>
      </c>
      <c r="C356" s="170">
        <f t="shared" si="78"/>
        <v>190</v>
      </c>
      <c r="D356" s="170"/>
      <c r="E356" s="170"/>
      <c r="F356" s="175">
        <v>190</v>
      </c>
      <c r="G356" s="170"/>
      <c r="H356" s="170"/>
    </row>
    <row r="357" spans="1:8" s="5" customFormat="1" ht="15">
      <c r="A357" s="167"/>
      <c r="B357" s="167" t="s">
        <v>675</v>
      </c>
      <c r="C357" s="170">
        <f t="shared" si="78"/>
        <v>195</v>
      </c>
      <c r="D357" s="170"/>
      <c r="E357" s="170"/>
      <c r="F357" s="175">
        <v>195</v>
      </c>
      <c r="G357" s="170"/>
      <c r="H357" s="170"/>
    </row>
    <row r="358" spans="1:8" s="5" customFormat="1" ht="38.25">
      <c r="A358" s="11" t="s">
        <v>188</v>
      </c>
      <c r="B358" s="11" t="s">
        <v>189</v>
      </c>
      <c r="C358" s="174">
        <f t="shared" si="78"/>
        <v>791.9000000000001</v>
      </c>
      <c r="D358" s="174">
        <f>SUM(D359:D361)</f>
        <v>0</v>
      </c>
      <c r="E358" s="174">
        <f>SUM(E359:E361)</f>
        <v>0</v>
      </c>
      <c r="F358" s="174">
        <f>SUM(F359:F361)</f>
        <v>791.9000000000001</v>
      </c>
      <c r="G358" s="174">
        <f>SUM(G359:G361)</f>
        <v>0</v>
      </c>
      <c r="H358" s="174">
        <f>SUM(H359:H361)</f>
        <v>0</v>
      </c>
    </row>
    <row r="359" spans="1:8" s="5" customFormat="1" ht="15">
      <c r="A359" s="167"/>
      <c r="B359" s="167" t="s">
        <v>595</v>
      </c>
      <c r="C359" s="170">
        <f t="shared" si="78"/>
        <v>246</v>
      </c>
      <c r="D359" s="175">
        <f aca="true" t="shared" si="80" ref="D359:H361">D363</f>
        <v>0</v>
      </c>
      <c r="E359" s="175">
        <f t="shared" si="80"/>
        <v>0</v>
      </c>
      <c r="F359" s="175">
        <f>F363</f>
        <v>246</v>
      </c>
      <c r="G359" s="175">
        <f aca="true" t="shared" si="81" ref="G359:H359">G363</f>
        <v>0</v>
      </c>
      <c r="H359" s="175">
        <f t="shared" si="81"/>
        <v>0</v>
      </c>
    </row>
    <row r="360" spans="1:8" s="5" customFormat="1" ht="15">
      <c r="A360" s="167"/>
      <c r="B360" s="167" t="s">
        <v>596</v>
      </c>
      <c r="C360" s="170">
        <f t="shared" si="78"/>
        <v>270.6</v>
      </c>
      <c r="D360" s="175">
        <f t="shared" si="80"/>
        <v>0</v>
      </c>
      <c r="E360" s="175">
        <f t="shared" si="80"/>
        <v>0</v>
      </c>
      <c r="F360" s="175">
        <f>F364</f>
        <v>270.6</v>
      </c>
      <c r="G360" s="175">
        <f t="shared" si="80"/>
        <v>0</v>
      </c>
      <c r="H360" s="175">
        <f t="shared" si="80"/>
        <v>0</v>
      </c>
    </row>
    <row r="361" spans="1:8" s="5" customFormat="1" ht="15">
      <c r="A361" s="167"/>
      <c r="B361" s="167" t="s">
        <v>675</v>
      </c>
      <c r="C361" s="170">
        <f t="shared" si="78"/>
        <v>275.3</v>
      </c>
      <c r="D361" s="175">
        <f t="shared" si="80"/>
        <v>0</v>
      </c>
      <c r="E361" s="175">
        <f t="shared" si="80"/>
        <v>0</v>
      </c>
      <c r="F361" s="175">
        <f>F365</f>
        <v>275.3</v>
      </c>
      <c r="G361" s="175">
        <f t="shared" si="80"/>
        <v>0</v>
      </c>
      <c r="H361" s="175">
        <f t="shared" si="80"/>
        <v>0</v>
      </c>
    </row>
    <row r="362" spans="1:8" s="5" customFormat="1" ht="25.5">
      <c r="A362" s="11" t="s">
        <v>190</v>
      </c>
      <c r="B362" s="11" t="s">
        <v>191</v>
      </c>
      <c r="C362" s="174">
        <v>450</v>
      </c>
      <c r="D362" s="174">
        <v>0</v>
      </c>
      <c r="E362" s="174">
        <v>0</v>
      </c>
      <c r="F362" s="174">
        <v>450</v>
      </c>
      <c r="G362" s="174">
        <v>0</v>
      </c>
      <c r="H362" s="174">
        <v>0</v>
      </c>
    </row>
    <row r="363" spans="1:8" s="5" customFormat="1" ht="15">
      <c r="A363" s="167"/>
      <c r="B363" s="167" t="s">
        <v>595</v>
      </c>
      <c r="C363" s="170">
        <f t="shared" si="78"/>
        <v>246</v>
      </c>
      <c r="D363" s="170"/>
      <c r="E363" s="175"/>
      <c r="F363" s="175">
        <v>246</v>
      </c>
      <c r="G363" s="175"/>
      <c r="H363" s="170"/>
    </row>
    <row r="364" spans="1:8" s="5" customFormat="1" ht="15">
      <c r="A364" s="167"/>
      <c r="B364" s="167" t="s">
        <v>596</v>
      </c>
      <c r="C364" s="170">
        <f t="shared" si="78"/>
        <v>270.6</v>
      </c>
      <c r="D364" s="170"/>
      <c r="E364" s="175"/>
      <c r="F364" s="175">
        <v>270.6</v>
      </c>
      <c r="G364" s="175"/>
      <c r="H364" s="170"/>
    </row>
    <row r="365" spans="1:8" s="5" customFormat="1" ht="15">
      <c r="A365" s="167"/>
      <c r="B365" s="167" t="s">
        <v>675</v>
      </c>
      <c r="C365" s="170">
        <f t="shared" si="78"/>
        <v>275.3</v>
      </c>
      <c r="D365" s="170"/>
      <c r="E365" s="175"/>
      <c r="F365" s="175">
        <v>275.3</v>
      </c>
      <c r="G365" s="175"/>
      <c r="H365" s="170"/>
    </row>
    <row r="366" spans="1:8" s="5" customFormat="1" ht="38.25">
      <c r="A366" s="11" t="s">
        <v>192</v>
      </c>
      <c r="B366" s="11" t="s">
        <v>193</v>
      </c>
      <c r="C366" s="174">
        <f t="shared" si="78"/>
        <v>4922.1</v>
      </c>
      <c r="D366" s="174">
        <f>SUM(D367:D369)</f>
        <v>0</v>
      </c>
      <c r="E366" s="174">
        <f>SUM(E367:E369)</f>
        <v>0</v>
      </c>
      <c r="F366" s="174">
        <f>SUM(F367:F369)</f>
        <v>4922.1</v>
      </c>
      <c r="G366" s="174">
        <f>SUM(G367:G369)</f>
        <v>0</v>
      </c>
      <c r="H366" s="174">
        <f>SUM(H367:H369)</f>
        <v>0</v>
      </c>
    </row>
    <row r="367" spans="1:8" s="5" customFormat="1" ht="15">
      <c r="A367" s="167"/>
      <c r="B367" s="167" t="s">
        <v>595</v>
      </c>
      <c r="C367" s="170">
        <f t="shared" si="78"/>
        <v>1492.1</v>
      </c>
      <c r="D367" s="170"/>
      <c r="E367" s="175"/>
      <c r="F367" s="175">
        <v>1492.1</v>
      </c>
      <c r="G367" s="175"/>
      <c r="H367" s="170"/>
    </row>
    <row r="368" spans="1:8" s="5" customFormat="1" ht="15">
      <c r="A368" s="167"/>
      <c r="B368" s="167" t="s">
        <v>596</v>
      </c>
      <c r="C368" s="170">
        <f t="shared" si="78"/>
        <v>1715</v>
      </c>
      <c r="D368" s="170"/>
      <c r="E368" s="175"/>
      <c r="F368" s="175">
        <v>1715</v>
      </c>
      <c r="G368" s="175"/>
      <c r="H368" s="170"/>
    </row>
    <row r="369" spans="1:8" s="5" customFormat="1" ht="15">
      <c r="A369" s="167"/>
      <c r="B369" s="167" t="s">
        <v>675</v>
      </c>
      <c r="C369" s="170">
        <f t="shared" si="78"/>
        <v>1715</v>
      </c>
      <c r="D369" s="170"/>
      <c r="E369" s="175"/>
      <c r="F369" s="175">
        <v>1715</v>
      </c>
      <c r="G369" s="175"/>
      <c r="H369" s="170"/>
    </row>
    <row r="370" spans="1:8" s="5" customFormat="1" ht="51">
      <c r="A370" s="10"/>
      <c r="B370" s="10" t="s">
        <v>194</v>
      </c>
      <c r="C370" s="173">
        <f t="shared" si="78"/>
        <v>10154.232499999998</v>
      </c>
      <c r="D370" s="173">
        <f>D371+D407</f>
        <v>0</v>
      </c>
      <c r="E370" s="173">
        <f>E371+E407</f>
        <v>0</v>
      </c>
      <c r="F370" s="173">
        <f>F371+F407</f>
        <v>10154.232499999998</v>
      </c>
      <c r="G370" s="173">
        <f>G371+G407</f>
        <v>0</v>
      </c>
      <c r="H370" s="173">
        <f>H371+H407</f>
        <v>0</v>
      </c>
    </row>
    <row r="371" spans="1:8" s="5" customFormat="1" ht="51">
      <c r="A371" s="11" t="s">
        <v>195</v>
      </c>
      <c r="B371" s="11" t="s">
        <v>196</v>
      </c>
      <c r="C371" s="174">
        <f t="shared" si="78"/>
        <v>8956.22</v>
      </c>
      <c r="D371" s="174">
        <f>SUM(D372:D374)</f>
        <v>0</v>
      </c>
      <c r="E371" s="174">
        <f>SUM(E372:E374)</f>
        <v>0</v>
      </c>
      <c r="F371" s="174">
        <f>SUM(F372:F374)</f>
        <v>8956.22</v>
      </c>
      <c r="G371" s="174">
        <f>SUM(G372:G374)</f>
        <v>0</v>
      </c>
      <c r="H371" s="174">
        <f>SUM(H372:H374)</f>
        <v>0</v>
      </c>
    </row>
    <row r="372" spans="1:8" s="5" customFormat="1" ht="15">
      <c r="A372" s="167"/>
      <c r="B372" s="167" t="s">
        <v>595</v>
      </c>
      <c r="C372" s="170">
        <f t="shared" si="78"/>
        <v>3114.74</v>
      </c>
      <c r="D372" s="170">
        <f aca="true" t="shared" si="82" ref="D372:E372">D376+D380+D384+D388+D392+D396</f>
        <v>0</v>
      </c>
      <c r="E372" s="170">
        <f t="shared" si="82"/>
        <v>0</v>
      </c>
      <c r="F372" s="170">
        <f>F376+F380+F384+F388+F392+F396+F400+F404</f>
        <v>3114.74</v>
      </c>
      <c r="G372" s="170">
        <f aca="true" t="shared" si="83" ref="G372:H372">G376+G380+G384+G388+G392+G396</f>
        <v>0</v>
      </c>
      <c r="H372" s="170">
        <f t="shared" si="83"/>
        <v>0</v>
      </c>
    </row>
    <row r="373" spans="1:8" s="5" customFormat="1" ht="15">
      <c r="A373" s="167"/>
      <c r="B373" s="167" t="s">
        <v>596</v>
      </c>
      <c r="C373" s="170">
        <f aca="true" t="shared" si="84" ref="C373:C436">SUM(D373:H373)</f>
        <v>3260.74</v>
      </c>
      <c r="D373" s="170">
        <f aca="true" t="shared" si="85" ref="D373:E373">D377+D381+D385+D389+D393+D397</f>
        <v>0</v>
      </c>
      <c r="E373" s="170">
        <f t="shared" si="85"/>
        <v>0</v>
      </c>
      <c r="F373" s="170">
        <f aca="true" t="shared" si="86" ref="F373:F374">F377+F381+F385+F389+F393+F397+F401+F405</f>
        <v>3260.74</v>
      </c>
      <c r="G373" s="170">
        <f aca="true" t="shared" si="87" ref="G373:H374">G377+G381+G385+G389+G393+G397</f>
        <v>0</v>
      </c>
      <c r="H373" s="170">
        <f t="shared" si="87"/>
        <v>0</v>
      </c>
    </row>
    <row r="374" spans="1:8" s="5" customFormat="1" ht="15">
      <c r="A374" s="167"/>
      <c r="B374" s="167" t="s">
        <v>675</v>
      </c>
      <c r="C374" s="170">
        <f t="shared" si="84"/>
        <v>2580.74</v>
      </c>
      <c r="D374" s="170">
        <f aca="true" t="shared" si="88" ref="D374:E374">D378+D382+D386+D390+D394+D398</f>
        <v>0</v>
      </c>
      <c r="E374" s="170">
        <f t="shared" si="88"/>
        <v>0</v>
      </c>
      <c r="F374" s="170">
        <f t="shared" si="86"/>
        <v>2580.74</v>
      </c>
      <c r="G374" s="170">
        <f t="shared" si="87"/>
        <v>0</v>
      </c>
      <c r="H374" s="170">
        <f t="shared" si="87"/>
        <v>0</v>
      </c>
    </row>
    <row r="375" spans="1:8" s="5" customFormat="1" ht="25.5">
      <c r="A375" s="167" t="s">
        <v>197</v>
      </c>
      <c r="B375" s="30" t="s">
        <v>198</v>
      </c>
      <c r="C375" s="170">
        <f t="shared" si="84"/>
        <v>4700</v>
      </c>
      <c r="D375" s="170">
        <f>SUM(D376:D378)</f>
        <v>0</v>
      </c>
      <c r="E375" s="170">
        <f>SUM(E376:E378)</f>
        <v>0</v>
      </c>
      <c r="F375" s="170">
        <f aca="true" t="shared" si="89" ref="F375:H375">SUM(F376:F378)</f>
        <v>4700</v>
      </c>
      <c r="G375" s="170">
        <f t="shared" si="89"/>
        <v>0</v>
      </c>
      <c r="H375" s="170">
        <f t="shared" si="89"/>
        <v>0</v>
      </c>
    </row>
    <row r="376" spans="1:8" s="5" customFormat="1" ht="15">
      <c r="A376" s="167"/>
      <c r="B376" s="167" t="s">
        <v>595</v>
      </c>
      <c r="C376" s="170">
        <f>SUM(D376:G376)</f>
        <v>1700</v>
      </c>
      <c r="D376" s="170"/>
      <c r="E376" s="170"/>
      <c r="F376" s="204">
        <v>1700</v>
      </c>
      <c r="G376" s="170"/>
      <c r="H376" s="170"/>
    </row>
    <row r="377" spans="1:8" s="5" customFormat="1" ht="15">
      <c r="A377" s="167"/>
      <c r="B377" s="167" t="s">
        <v>596</v>
      </c>
      <c r="C377" s="170">
        <f>SUM(D377:G377)</f>
        <v>1900</v>
      </c>
      <c r="D377" s="170"/>
      <c r="E377" s="170"/>
      <c r="F377" s="204">
        <v>1900</v>
      </c>
      <c r="G377" s="170"/>
      <c r="H377" s="170"/>
    </row>
    <row r="378" spans="1:8" s="5" customFormat="1" ht="15">
      <c r="A378" s="167"/>
      <c r="B378" s="167" t="s">
        <v>675</v>
      </c>
      <c r="C378" s="170">
        <f>SUM(D378:G378)</f>
        <v>1100</v>
      </c>
      <c r="D378" s="170"/>
      <c r="E378" s="170"/>
      <c r="F378" s="204">
        <v>1100</v>
      </c>
      <c r="G378" s="170"/>
      <c r="H378" s="170"/>
    </row>
    <row r="379" spans="1:8" s="5" customFormat="1" ht="51">
      <c r="A379" s="167" t="s">
        <v>199</v>
      </c>
      <c r="B379" s="30" t="s">
        <v>200</v>
      </c>
      <c r="C379" s="170">
        <f aca="true" t="shared" si="90" ref="C379">SUM(D379:H379)</f>
        <v>1404</v>
      </c>
      <c r="D379" s="170">
        <f>SUM(D380:D382)</f>
        <v>0</v>
      </c>
      <c r="E379" s="170">
        <f>SUM(E380:E382)</f>
        <v>0</v>
      </c>
      <c r="F379" s="170">
        <f>SUM(F380:F382)</f>
        <v>1404</v>
      </c>
      <c r="G379" s="170">
        <f>SUM(G380:G382)</f>
        <v>0</v>
      </c>
      <c r="H379" s="170">
        <f>SUM(H380:H382)</f>
        <v>0</v>
      </c>
    </row>
    <row r="380" spans="1:8" s="5" customFormat="1" ht="15">
      <c r="A380" s="167"/>
      <c r="B380" s="167" t="s">
        <v>595</v>
      </c>
      <c r="C380" s="170">
        <f>SUM(D380:G380)</f>
        <v>404</v>
      </c>
      <c r="D380" s="170"/>
      <c r="E380" s="170"/>
      <c r="F380" s="170">
        <f>134+120+150</f>
        <v>404</v>
      </c>
      <c r="G380" s="170"/>
      <c r="H380" s="170"/>
    </row>
    <row r="381" spans="1:8" s="5" customFormat="1" ht="15">
      <c r="A381" s="167"/>
      <c r="B381" s="167" t="s">
        <v>596</v>
      </c>
      <c r="C381" s="170">
        <f>SUM(D381:G381)</f>
        <v>500</v>
      </c>
      <c r="D381" s="170"/>
      <c r="E381" s="170"/>
      <c r="F381" s="170">
        <v>500</v>
      </c>
      <c r="G381" s="170"/>
      <c r="H381" s="170"/>
    </row>
    <row r="382" spans="1:8" s="5" customFormat="1" ht="15">
      <c r="A382" s="167"/>
      <c r="B382" s="167" t="s">
        <v>675</v>
      </c>
      <c r="C382" s="170">
        <f>SUM(D382:G382)</f>
        <v>500</v>
      </c>
      <c r="D382" s="170"/>
      <c r="E382" s="170"/>
      <c r="F382" s="170">
        <v>500</v>
      </c>
      <c r="G382" s="170"/>
      <c r="H382" s="170"/>
    </row>
    <row r="383" spans="1:8" s="5" customFormat="1" ht="38.25">
      <c r="A383" s="167" t="s">
        <v>201</v>
      </c>
      <c r="B383" s="30" t="s">
        <v>744</v>
      </c>
      <c r="C383" s="170">
        <f aca="true" t="shared" si="91" ref="C383">SUM(D383:H383)</f>
        <v>300</v>
      </c>
      <c r="D383" s="170">
        <f>SUM(D384:D386)</f>
        <v>0</v>
      </c>
      <c r="E383" s="170">
        <f>SUM(E384:E386)</f>
        <v>0</v>
      </c>
      <c r="F383" s="170">
        <f>SUM(F384:F386)</f>
        <v>300</v>
      </c>
      <c r="G383" s="170">
        <f>SUM(G384:G386)</f>
        <v>0</v>
      </c>
      <c r="H383" s="170">
        <f>SUM(H384:H386)</f>
        <v>0</v>
      </c>
    </row>
    <row r="384" spans="1:8" s="5" customFormat="1" ht="15">
      <c r="A384" s="167"/>
      <c r="B384" s="167" t="s">
        <v>595</v>
      </c>
      <c r="C384" s="170">
        <f>SUM(D384:G384)</f>
        <v>100</v>
      </c>
      <c r="D384" s="170"/>
      <c r="E384" s="170"/>
      <c r="F384" s="170">
        <v>100</v>
      </c>
      <c r="G384" s="170"/>
      <c r="H384" s="170"/>
    </row>
    <row r="385" spans="1:8" s="5" customFormat="1" ht="15">
      <c r="A385" s="167"/>
      <c r="B385" s="167" t="s">
        <v>596</v>
      </c>
      <c r="C385" s="170">
        <f>SUM(D385:G385)</f>
        <v>100</v>
      </c>
      <c r="D385" s="170"/>
      <c r="E385" s="170"/>
      <c r="F385" s="170">
        <v>100</v>
      </c>
      <c r="G385" s="170"/>
      <c r="H385" s="170"/>
    </row>
    <row r="386" spans="1:8" s="5" customFormat="1" ht="15">
      <c r="A386" s="167"/>
      <c r="B386" s="167" t="s">
        <v>675</v>
      </c>
      <c r="C386" s="170">
        <f>SUM(D386:G386)</f>
        <v>100</v>
      </c>
      <c r="D386" s="170"/>
      <c r="E386" s="170"/>
      <c r="F386" s="170">
        <v>100</v>
      </c>
      <c r="G386" s="170"/>
      <c r="H386" s="170"/>
    </row>
    <row r="387" spans="1:8" s="5" customFormat="1" ht="25.5">
      <c r="A387" s="167" t="s">
        <v>203</v>
      </c>
      <c r="B387" s="30" t="s">
        <v>745</v>
      </c>
      <c r="C387" s="170">
        <f aca="true" t="shared" si="92" ref="C387">SUM(D387:H387)</f>
        <v>300</v>
      </c>
      <c r="D387" s="170">
        <f>SUM(D388:D390)</f>
        <v>0</v>
      </c>
      <c r="E387" s="170">
        <f>SUM(E388:E390)</f>
        <v>0</v>
      </c>
      <c r="F387" s="170">
        <f>SUM(F388:F390)</f>
        <v>300</v>
      </c>
      <c r="G387" s="170">
        <f>SUM(G388:G390)</f>
        <v>0</v>
      </c>
      <c r="H387" s="170">
        <f>SUM(H388:H390)</f>
        <v>0</v>
      </c>
    </row>
    <row r="388" spans="1:8" s="5" customFormat="1" ht="15">
      <c r="A388" s="167"/>
      <c r="B388" s="167" t="s">
        <v>595</v>
      </c>
      <c r="C388" s="170">
        <f>SUM(D388:G388)</f>
        <v>180</v>
      </c>
      <c r="D388" s="170"/>
      <c r="E388" s="170"/>
      <c r="F388" s="170">
        <f>50*3+6*5</f>
        <v>180</v>
      </c>
      <c r="G388" s="170"/>
      <c r="H388" s="170"/>
    </row>
    <row r="389" spans="1:8" s="5" customFormat="1" ht="15">
      <c r="A389" s="167"/>
      <c r="B389" s="167" t="s">
        <v>596</v>
      </c>
      <c r="C389" s="170">
        <f>SUM(D389:G389)</f>
        <v>0</v>
      </c>
      <c r="D389" s="170"/>
      <c r="E389" s="170"/>
      <c r="F389" s="170"/>
      <c r="G389" s="170"/>
      <c r="H389" s="170"/>
    </row>
    <row r="390" spans="1:8" s="5" customFormat="1" ht="15">
      <c r="A390" s="167"/>
      <c r="B390" s="167" t="s">
        <v>675</v>
      </c>
      <c r="C390" s="170">
        <f>SUM(D390:G390)</f>
        <v>120</v>
      </c>
      <c r="D390" s="170"/>
      <c r="E390" s="170"/>
      <c r="F390" s="170">
        <v>120</v>
      </c>
      <c r="G390" s="170"/>
      <c r="H390" s="170"/>
    </row>
    <row r="391" spans="1:8" s="5" customFormat="1" ht="34.5" customHeight="1">
      <c r="A391" s="167" t="s">
        <v>205</v>
      </c>
      <c r="B391" s="31" t="s">
        <v>746</v>
      </c>
      <c r="C391" s="170">
        <f aca="true" t="shared" si="93" ref="C391">SUM(D391:H391)</f>
        <v>420</v>
      </c>
      <c r="D391" s="170">
        <f>SUM(D392:D394)</f>
        <v>0</v>
      </c>
      <c r="E391" s="170">
        <f>SUM(E392:E394)</f>
        <v>0</v>
      </c>
      <c r="F391" s="170">
        <f>SUM(F392:F394)</f>
        <v>420</v>
      </c>
      <c r="G391" s="170">
        <f>SUM(G392:G394)</f>
        <v>0</v>
      </c>
      <c r="H391" s="170">
        <f>SUM(H392:H394)</f>
        <v>0</v>
      </c>
    </row>
    <row r="392" spans="1:8" s="5" customFormat="1" ht="15">
      <c r="A392" s="167"/>
      <c r="B392" s="167" t="s">
        <v>595</v>
      </c>
      <c r="C392" s="170">
        <f>SUM(D392:G392)</f>
        <v>120</v>
      </c>
      <c r="D392" s="170"/>
      <c r="E392" s="170"/>
      <c r="F392" s="170">
        <v>120</v>
      </c>
      <c r="G392" s="170"/>
      <c r="H392" s="170"/>
    </row>
    <row r="393" spans="1:8" s="5" customFormat="1" ht="15">
      <c r="A393" s="167"/>
      <c r="B393" s="167" t="s">
        <v>596</v>
      </c>
      <c r="C393" s="170">
        <f>SUM(D393:G393)</f>
        <v>150</v>
      </c>
      <c r="D393" s="170"/>
      <c r="E393" s="170"/>
      <c r="F393" s="170">
        <v>150</v>
      </c>
      <c r="G393" s="170"/>
      <c r="H393" s="170"/>
    </row>
    <row r="394" spans="1:8" s="5" customFormat="1" ht="15">
      <c r="A394" s="167"/>
      <c r="B394" s="167" t="s">
        <v>675</v>
      </c>
      <c r="C394" s="170">
        <f>SUM(D394:G394)</f>
        <v>150</v>
      </c>
      <c r="D394" s="170"/>
      <c r="E394" s="170"/>
      <c r="F394" s="170">
        <v>150</v>
      </c>
      <c r="G394" s="170"/>
      <c r="H394" s="170"/>
    </row>
    <row r="395" spans="1:8" s="5" customFormat="1" ht="34.5" customHeight="1">
      <c r="A395" s="201" t="s">
        <v>747</v>
      </c>
      <c r="B395" s="31" t="s">
        <v>750</v>
      </c>
      <c r="C395" s="170">
        <f aca="true" t="shared" si="94" ref="C395">SUM(D395:H395)</f>
        <v>1350</v>
      </c>
      <c r="D395" s="170">
        <f>SUM(D396:D398)</f>
        <v>0</v>
      </c>
      <c r="E395" s="170">
        <f>SUM(E396:E398)</f>
        <v>0</v>
      </c>
      <c r="F395" s="170">
        <f>SUM(F396:F398)</f>
        <v>1350</v>
      </c>
      <c r="G395" s="170">
        <f>SUM(G396:G398)</f>
        <v>0</v>
      </c>
      <c r="H395" s="170">
        <f>SUM(H396:H398)</f>
        <v>0</v>
      </c>
    </row>
    <row r="396" spans="1:8" s="5" customFormat="1" ht="15">
      <c r="A396" s="201"/>
      <c r="B396" s="201" t="s">
        <v>595</v>
      </c>
      <c r="C396" s="170">
        <f>SUM(D396:G396)</f>
        <v>450</v>
      </c>
      <c r="D396" s="170"/>
      <c r="E396" s="170"/>
      <c r="F396" s="170">
        <v>450</v>
      </c>
      <c r="G396" s="170"/>
      <c r="H396" s="170"/>
    </row>
    <row r="397" spans="1:8" s="5" customFormat="1" ht="15">
      <c r="A397" s="201"/>
      <c r="B397" s="201" t="s">
        <v>596</v>
      </c>
      <c r="C397" s="170">
        <f>SUM(D397:G397)</f>
        <v>450</v>
      </c>
      <c r="D397" s="170"/>
      <c r="E397" s="170"/>
      <c r="F397" s="170">
        <v>450</v>
      </c>
      <c r="G397" s="170"/>
      <c r="H397" s="170"/>
    </row>
    <row r="398" spans="1:8" s="5" customFormat="1" ht="15">
      <c r="A398" s="201"/>
      <c r="B398" s="201" t="s">
        <v>675</v>
      </c>
      <c r="C398" s="170">
        <f>SUM(D398:G398)</f>
        <v>450</v>
      </c>
      <c r="D398" s="170"/>
      <c r="E398" s="170"/>
      <c r="F398" s="170">
        <v>450</v>
      </c>
      <c r="G398" s="170"/>
      <c r="H398" s="170"/>
    </row>
    <row r="399" spans="1:8" s="5" customFormat="1" ht="34.5" customHeight="1">
      <c r="A399" s="201" t="s">
        <v>748</v>
      </c>
      <c r="B399" s="31" t="s">
        <v>749</v>
      </c>
      <c r="C399" s="170">
        <f aca="true" t="shared" si="95" ref="C399">SUM(D399:H399)</f>
        <v>432</v>
      </c>
      <c r="D399" s="170">
        <f>SUM(D400:D402)</f>
        <v>0</v>
      </c>
      <c r="E399" s="170">
        <f>SUM(E400:E402)</f>
        <v>0</v>
      </c>
      <c r="F399" s="170">
        <f>SUM(F400:F402)</f>
        <v>432</v>
      </c>
      <c r="G399" s="170">
        <f>SUM(G400:G402)</f>
        <v>0</v>
      </c>
      <c r="H399" s="170">
        <f>SUM(H400:H402)</f>
        <v>0</v>
      </c>
    </row>
    <row r="400" spans="1:8" s="5" customFormat="1" ht="15">
      <c r="A400" s="201"/>
      <c r="B400" s="201" t="s">
        <v>595</v>
      </c>
      <c r="C400" s="170">
        <f>SUM(D400:G400)</f>
        <v>144</v>
      </c>
      <c r="D400" s="170"/>
      <c r="E400" s="170"/>
      <c r="F400" s="170">
        <v>144</v>
      </c>
      <c r="G400" s="170"/>
      <c r="H400" s="170"/>
    </row>
    <row r="401" spans="1:8" s="5" customFormat="1" ht="15">
      <c r="A401" s="201"/>
      <c r="B401" s="201" t="s">
        <v>596</v>
      </c>
      <c r="C401" s="170">
        <f>SUM(D401:G401)</f>
        <v>144</v>
      </c>
      <c r="D401" s="170"/>
      <c r="E401" s="170"/>
      <c r="F401" s="170">
        <v>144</v>
      </c>
      <c r="G401" s="170"/>
      <c r="H401" s="170"/>
    </row>
    <row r="402" spans="1:8" s="5" customFormat="1" ht="15">
      <c r="A402" s="201"/>
      <c r="B402" s="201" t="s">
        <v>675</v>
      </c>
      <c r="C402" s="170">
        <f>SUM(D402:G402)</f>
        <v>144</v>
      </c>
      <c r="D402" s="170"/>
      <c r="E402" s="170"/>
      <c r="F402" s="170">
        <v>144</v>
      </c>
      <c r="G402" s="170"/>
      <c r="H402" s="170"/>
    </row>
    <row r="403" spans="1:8" s="5" customFormat="1" ht="34.5" customHeight="1">
      <c r="A403" s="201" t="s">
        <v>751</v>
      </c>
      <c r="B403" s="31" t="s">
        <v>752</v>
      </c>
      <c r="C403" s="170">
        <f aca="true" t="shared" si="96" ref="C403">SUM(D403:H403)</f>
        <v>50.22</v>
      </c>
      <c r="D403" s="170">
        <f>SUM(D404:D406)</f>
        <v>0</v>
      </c>
      <c r="E403" s="170">
        <f>SUM(E404:E406)</f>
        <v>0</v>
      </c>
      <c r="F403" s="170">
        <f>SUM(F404:F406)</f>
        <v>50.22</v>
      </c>
      <c r="G403" s="170">
        <f>SUM(G404:G406)</f>
        <v>0</v>
      </c>
      <c r="H403" s="170">
        <f>SUM(H404:H406)</f>
        <v>0</v>
      </c>
    </row>
    <row r="404" spans="1:8" s="5" customFormat="1" ht="15">
      <c r="A404" s="201"/>
      <c r="B404" s="201" t="s">
        <v>595</v>
      </c>
      <c r="C404" s="170">
        <f>SUM(D404:G404)</f>
        <v>16.74</v>
      </c>
      <c r="D404" s="170"/>
      <c r="E404" s="170"/>
      <c r="F404" s="170">
        <v>16.74</v>
      </c>
      <c r="G404" s="170"/>
      <c r="H404" s="170"/>
    </row>
    <row r="405" spans="1:8" s="5" customFormat="1" ht="15">
      <c r="A405" s="201"/>
      <c r="B405" s="201" t="s">
        <v>596</v>
      </c>
      <c r="C405" s="170">
        <f>SUM(D405:G405)</f>
        <v>16.74</v>
      </c>
      <c r="D405" s="170"/>
      <c r="E405" s="170"/>
      <c r="F405" s="170">
        <v>16.74</v>
      </c>
      <c r="G405" s="170"/>
      <c r="H405" s="170"/>
    </row>
    <row r="406" spans="1:8" s="5" customFormat="1" ht="15">
      <c r="A406" s="201"/>
      <c r="B406" s="201" t="s">
        <v>675</v>
      </c>
      <c r="C406" s="170">
        <f>SUM(D406:G406)</f>
        <v>16.74</v>
      </c>
      <c r="D406" s="170"/>
      <c r="E406" s="170"/>
      <c r="F406" s="170">
        <v>16.74</v>
      </c>
      <c r="G406" s="170"/>
      <c r="H406" s="170"/>
    </row>
    <row r="407" spans="1:8" s="5" customFormat="1" ht="76.5">
      <c r="A407" s="11" t="s">
        <v>207</v>
      </c>
      <c r="B407" s="11" t="s">
        <v>208</v>
      </c>
      <c r="C407" s="174">
        <f aca="true" t="shared" si="97" ref="C407">SUM(D407:H407)</f>
        <v>1198.0124999999998</v>
      </c>
      <c r="D407" s="174">
        <f>SUM(D408:D410)</f>
        <v>0</v>
      </c>
      <c r="E407" s="174">
        <f>SUM(E408:E410)</f>
        <v>0</v>
      </c>
      <c r="F407" s="174">
        <f>SUM(F408:F410)</f>
        <v>1198.0124999999998</v>
      </c>
      <c r="G407" s="174">
        <f>SUM(G408:G410)</f>
        <v>0</v>
      </c>
      <c r="H407" s="174">
        <f>SUM(H408:H410)</f>
        <v>0</v>
      </c>
    </row>
    <row r="408" spans="1:8" s="5" customFormat="1" ht="15">
      <c r="A408" s="167"/>
      <c r="B408" s="167" t="s">
        <v>595</v>
      </c>
      <c r="C408" s="170">
        <f t="shared" si="84"/>
        <v>345</v>
      </c>
      <c r="D408" s="170">
        <f>D412+D416+D420</f>
        <v>0</v>
      </c>
      <c r="E408" s="170">
        <f aca="true" t="shared" si="98" ref="E408:H408">E412+E416+E420</f>
        <v>0</v>
      </c>
      <c r="F408" s="176">
        <f t="shared" si="98"/>
        <v>345</v>
      </c>
      <c r="G408" s="170">
        <f t="shared" si="98"/>
        <v>0</v>
      </c>
      <c r="H408" s="170">
        <f t="shared" si="98"/>
        <v>0</v>
      </c>
    </row>
    <row r="409" spans="1:8" s="5" customFormat="1" ht="15">
      <c r="A409" s="167"/>
      <c r="B409" s="167" t="s">
        <v>596</v>
      </c>
      <c r="C409" s="170">
        <f t="shared" si="84"/>
        <v>396.75</v>
      </c>
      <c r="D409" s="170">
        <f aca="true" t="shared" si="99" ref="D409:H410">D413+D417+D421</f>
        <v>0</v>
      </c>
      <c r="E409" s="170">
        <f t="shared" si="99"/>
        <v>0</v>
      </c>
      <c r="F409" s="170">
        <f t="shared" si="99"/>
        <v>396.75</v>
      </c>
      <c r="G409" s="170">
        <f t="shared" si="99"/>
        <v>0</v>
      </c>
      <c r="H409" s="170">
        <f t="shared" si="99"/>
        <v>0</v>
      </c>
    </row>
    <row r="410" spans="1:8" s="5" customFormat="1" ht="15">
      <c r="A410" s="167"/>
      <c r="B410" s="167" t="s">
        <v>675</v>
      </c>
      <c r="C410" s="170">
        <f t="shared" si="84"/>
        <v>456.26249999999993</v>
      </c>
      <c r="D410" s="170">
        <f t="shared" si="99"/>
        <v>0</v>
      </c>
      <c r="E410" s="170">
        <f t="shared" si="99"/>
        <v>0</v>
      </c>
      <c r="F410" s="170">
        <f t="shared" si="99"/>
        <v>456.26249999999993</v>
      </c>
      <c r="G410" s="170">
        <f t="shared" si="99"/>
        <v>0</v>
      </c>
      <c r="H410" s="170">
        <f t="shared" si="99"/>
        <v>0</v>
      </c>
    </row>
    <row r="411" spans="1:8" s="5" customFormat="1" ht="15">
      <c r="A411" s="167" t="s">
        <v>209</v>
      </c>
      <c r="B411" s="30" t="s">
        <v>210</v>
      </c>
      <c r="C411" s="170">
        <f t="shared" si="84"/>
        <v>0</v>
      </c>
      <c r="D411" s="170">
        <f>SUM(D412:D414)</f>
        <v>0</v>
      </c>
      <c r="E411" s="170">
        <f>SUM(E412:E414)</f>
        <v>0</v>
      </c>
      <c r="F411" s="170">
        <f>SUM(F412:F414)</f>
        <v>0</v>
      </c>
      <c r="G411" s="170">
        <f>SUM(G412:G414)</f>
        <v>0</v>
      </c>
      <c r="H411" s="170">
        <f>SUM(H412:H414)</f>
        <v>0</v>
      </c>
    </row>
    <row r="412" spans="1:8" s="5" customFormat="1" ht="15">
      <c r="A412" s="167"/>
      <c r="B412" s="167" t="s">
        <v>595</v>
      </c>
      <c r="C412" s="170">
        <f>SUM(D412:G412)</f>
        <v>0</v>
      </c>
      <c r="D412" s="170"/>
      <c r="E412" s="170"/>
      <c r="F412" s="175"/>
      <c r="G412" s="170"/>
      <c r="H412" s="170"/>
    </row>
    <row r="413" spans="1:8" s="5" customFormat="1" ht="15">
      <c r="A413" s="167"/>
      <c r="B413" s="167" t="s">
        <v>596</v>
      </c>
      <c r="C413" s="170">
        <f>SUM(D413:G413)</f>
        <v>0</v>
      </c>
      <c r="D413" s="170"/>
      <c r="E413" s="170"/>
      <c r="F413" s="175">
        <f>F412*1.15</f>
        <v>0</v>
      </c>
      <c r="G413" s="170"/>
      <c r="H413" s="170"/>
    </row>
    <row r="414" spans="1:8" s="5" customFormat="1" ht="15">
      <c r="A414" s="167"/>
      <c r="B414" s="167" t="s">
        <v>675</v>
      </c>
      <c r="C414" s="170">
        <f>SUM(D414:G414)</f>
        <v>0</v>
      </c>
      <c r="D414" s="170"/>
      <c r="E414" s="170"/>
      <c r="F414" s="175">
        <f>F413*1.15</f>
        <v>0</v>
      </c>
      <c r="G414" s="170"/>
      <c r="H414" s="170"/>
    </row>
    <row r="415" spans="1:8" s="5" customFormat="1" ht="15">
      <c r="A415" s="32" t="s">
        <v>211</v>
      </c>
      <c r="B415" s="33" t="s">
        <v>212</v>
      </c>
      <c r="C415" s="170">
        <f aca="true" t="shared" si="100" ref="C415">SUM(D415:H415)</f>
        <v>998.34375</v>
      </c>
      <c r="D415" s="170">
        <f>SUM(D416:D418)</f>
        <v>0</v>
      </c>
      <c r="E415" s="170">
        <f>SUM(E416:E418)</f>
        <v>0</v>
      </c>
      <c r="F415" s="170">
        <f>SUM(F416:F418)</f>
        <v>998.34375</v>
      </c>
      <c r="G415" s="170">
        <f>SUM(G416:G418)</f>
        <v>0</v>
      </c>
      <c r="H415" s="170">
        <f>SUM(H416:H418)</f>
        <v>0</v>
      </c>
    </row>
    <row r="416" spans="1:8" s="5" customFormat="1" ht="15">
      <c r="A416" s="167"/>
      <c r="B416" s="167" t="s">
        <v>595</v>
      </c>
      <c r="C416" s="170">
        <f>SUM(D416:G416)</f>
        <v>287.5</v>
      </c>
      <c r="D416" s="170"/>
      <c r="E416" s="170"/>
      <c r="F416" s="175">
        <v>287.5</v>
      </c>
      <c r="G416" s="170"/>
      <c r="H416" s="170"/>
    </row>
    <row r="417" spans="1:8" s="5" customFormat="1" ht="15">
      <c r="A417" s="167"/>
      <c r="B417" s="167" t="s">
        <v>596</v>
      </c>
      <c r="C417" s="170">
        <f>SUM(D417:G417)</f>
        <v>330.625</v>
      </c>
      <c r="D417" s="170"/>
      <c r="E417" s="170"/>
      <c r="F417" s="175">
        <v>330.625</v>
      </c>
      <c r="G417" s="170"/>
      <c r="H417" s="170"/>
    </row>
    <row r="418" spans="1:8" s="5" customFormat="1" ht="15">
      <c r="A418" s="167"/>
      <c r="B418" s="167" t="s">
        <v>675</v>
      </c>
      <c r="C418" s="170">
        <f>SUM(D418:G418)</f>
        <v>380.21874999999994</v>
      </c>
      <c r="D418" s="170"/>
      <c r="E418" s="170"/>
      <c r="F418" s="175">
        <f>F417*1.15</f>
        <v>380.21874999999994</v>
      </c>
      <c r="G418" s="170"/>
      <c r="H418" s="170"/>
    </row>
    <row r="419" spans="1:8" s="34" customFormat="1" ht="25.5">
      <c r="A419" s="32" t="s">
        <v>213</v>
      </c>
      <c r="B419" s="31" t="s">
        <v>214</v>
      </c>
      <c r="C419" s="170">
        <f aca="true" t="shared" si="101" ref="C419">SUM(D419:H419)</f>
        <v>199.66874999999993</v>
      </c>
      <c r="D419" s="170">
        <f>SUM(D420:D422)</f>
        <v>0</v>
      </c>
      <c r="E419" s="170">
        <f>SUM(E420:E422)</f>
        <v>0</v>
      </c>
      <c r="F419" s="170">
        <f>SUM(F420:F422)</f>
        <v>199.66874999999993</v>
      </c>
      <c r="G419" s="170">
        <f>SUM(G420:G422)</f>
        <v>0</v>
      </c>
      <c r="H419" s="170">
        <f>SUM(H420:H422)</f>
        <v>0</v>
      </c>
    </row>
    <row r="420" spans="1:8" s="5" customFormat="1" ht="15">
      <c r="A420" s="167"/>
      <c r="B420" s="167" t="s">
        <v>595</v>
      </c>
      <c r="C420" s="170">
        <f>SUM(D420:G420)</f>
        <v>57.49999999999999</v>
      </c>
      <c r="D420" s="170"/>
      <c r="E420" s="170"/>
      <c r="F420" s="175">
        <v>57.49999999999999</v>
      </c>
      <c r="G420" s="170"/>
      <c r="H420" s="170"/>
    </row>
    <row r="421" spans="1:8" s="5" customFormat="1" ht="15">
      <c r="A421" s="167"/>
      <c r="B421" s="167" t="s">
        <v>596</v>
      </c>
      <c r="C421" s="170">
        <f>SUM(D421:G421)</f>
        <v>66.12499999999999</v>
      </c>
      <c r="D421" s="170"/>
      <c r="E421" s="170"/>
      <c r="F421" s="175">
        <v>66.12499999999999</v>
      </c>
      <c r="G421" s="170"/>
      <c r="H421" s="170"/>
    </row>
    <row r="422" spans="1:8" s="5" customFormat="1" ht="15">
      <c r="A422" s="167"/>
      <c r="B422" s="167" t="s">
        <v>675</v>
      </c>
      <c r="C422" s="170">
        <f>SUM(D422:G422)</f>
        <v>76.04374999999997</v>
      </c>
      <c r="D422" s="170"/>
      <c r="E422" s="170"/>
      <c r="F422" s="175">
        <f>F421*1.15</f>
        <v>76.04374999999997</v>
      </c>
      <c r="G422" s="170"/>
      <c r="H422" s="170"/>
    </row>
    <row r="423" spans="1:8" s="5" customFormat="1" ht="38.25">
      <c r="A423" s="10"/>
      <c r="B423" s="10" t="s">
        <v>215</v>
      </c>
      <c r="C423" s="173">
        <f t="shared" si="84"/>
        <v>3084</v>
      </c>
      <c r="D423" s="173">
        <f>D424+D428</f>
        <v>0</v>
      </c>
      <c r="E423" s="173">
        <f aca="true" t="shared" si="102" ref="E423:H423">E424+E428</f>
        <v>0</v>
      </c>
      <c r="F423" s="173">
        <f t="shared" si="102"/>
        <v>2484</v>
      </c>
      <c r="G423" s="173">
        <f t="shared" si="102"/>
        <v>600</v>
      </c>
      <c r="H423" s="173">
        <f t="shared" si="102"/>
        <v>0</v>
      </c>
    </row>
    <row r="424" spans="1:8" s="5" customFormat="1" ht="51">
      <c r="A424" s="11" t="s">
        <v>216</v>
      </c>
      <c r="B424" s="11" t="s">
        <v>217</v>
      </c>
      <c r="C424" s="174">
        <f t="shared" si="84"/>
        <v>1584</v>
      </c>
      <c r="D424" s="174">
        <f>SUM(D425:D427)</f>
        <v>0</v>
      </c>
      <c r="E424" s="174">
        <f>SUM(E425:E427)</f>
        <v>0</v>
      </c>
      <c r="F424" s="174">
        <f>SUM(F425:F427)</f>
        <v>984</v>
      </c>
      <c r="G424" s="174">
        <f>SUM(G425:G427)</f>
        <v>600</v>
      </c>
      <c r="H424" s="174">
        <f>SUM(H425:H427)</f>
        <v>0</v>
      </c>
    </row>
    <row r="425" spans="1:8" s="5" customFormat="1" ht="15">
      <c r="A425" s="167"/>
      <c r="B425" s="167" t="s">
        <v>595</v>
      </c>
      <c r="C425" s="170">
        <f t="shared" si="84"/>
        <v>484</v>
      </c>
      <c r="D425" s="170"/>
      <c r="E425" s="175"/>
      <c r="F425" s="175">
        <v>284</v>
      </c>
      <c r="G425" s="175">
        <v>200</v>
      </c>
      <c r="H425" s="170"/>
    </row>
    <row r="426" spans="1:8" s="5" customFormat="1" ht="15">
      <c r="A426" s="167"/>
      <c r="B426" s="167" t="s">
        <v>596</v>
      </c>
      <c r="C426" s="170">
        <f t="shared" si="84"/>
        <v>550</v>
      </c>
      <c r="D426" s="170"/>
      <c r="E426" s="175"/>
      <c r="F426" s="175">
        <v>350</v>
      </c>
      <c r="G426" s="175">
        <v>200</v>
      </c>
      <c r="H426" s="170"/>
    </row>
    <row r="427" spans="1:8" s="5" customFormat="1" ht="15">
      <c r="A427" s="167"/>
      <c r="B427" s="167" t="s">
        <v>675</v>
      </c>
      <c r="C427" s="170">
        <f t="shared" si="84"/>
        <v>550</v>
      </c>
      <c r="D427" s="170"/>
      <c r="E427" s="175"/>
      <c r="F427" s="175">
        <v>350</v>
      </c>
      <c r="G427" s="175">
        <v>200</v>
      </c>
      <c r="H427" s="170"/>
    </row>
    <row r="428" spans="1:8" s="5" customFormat="1" ht="25.5">
      <c r="A428" s="11" t="s">
        <v>218</v>
      </c>
      <c r="B428" s="11" t="s">
        <v>219</v>
      </c>
      <c r="C428" s="174">
        <v>1500</v>
      </c>
      <c r="D428" s="174">
        <v>0</v>
      </c>
      <c r="E428" s="174">
        <v>0</v>
      </c>
      <c r="F428" s="174">
        <v>1500</v>
      </c>
      <c r="G428" s="174">
        <v>0</v>
      </c>
      <c r="H428" s="174">
        <v>0</v>
      </c>
    </row>
    <row r="429" spans="1:8" s="5" customFormat="1" ht="15">
      <c r="A429" s="167"/>
      <c r="B429" s="167" t="s">
        <v>595</v>
      </c>
      <c r="C429" s="170">
        <v>500</v>
      </c>
      <c r="D429" s="170"/>
      <c r="E429" s="175"/>
      <c r="F429" s="175">
        <v>500</v>
      </c>
      <c r="G429" s="175"/>
      <c r="H429" s="170"/>
    </row>
    <row r="430" spans="1:8" s="5" customFormat="1" ht="15">
      <c r="A430" s="167"/>
      <c r="B430" s="167" t="s">
        <v>596</v>
      </c>
      <c r="C430" s="170">
        <v>500</v>
      </c>
      <c r="D430" s="170"/>
      <c r="E430" s="175"/>
      <c r="F430" s="175">
        <v>500</v>
      </c>
      <c r="G430" s="175"/>
      <c r="H430" s="170"/>
    </row>
    <row r="431" spans="1:8" s="5" customFormat="1" ht="15">
      <c r="A431" s="167"/>
      <c r="B431" s="167" t="s">
        <v>675</v>
      </c>
      <c r="C431" s="170">
        <v>500</v>
      </c>
      <c r="D431" s="170"/>
      <c r="E431" s="175"/>
      <c r="F431" s="175">
        <v>500</v>
      </c>
      <c r="G431" s="175"/>
      <c r="H431" s="170"/>
    </row>
    <row r="432" spans="1:8" s="5" customFormat="1" ht="38.25">
      <c r="A432" s="8"/>
      <c r="B432" s="8" t="s">
        <v>786</v>
      </c>
      <c r="C432" s="171">
        <f t="shared" si="84"/>
        <v>1863.6</v>
      </c>
      <c r="D432" s="171">
        <f>D433+D441</f>
        <v>0</v>
      </c>
      <c r="E432" s="171">
        <f aca="true" t="shared" si="103" ref="E432:H432">E433+E441</f>
        <v>0</v>
      </c>
      <c r="F432" s="171">
        <f t="shared" si="103"/>
        <v>1863.6</v>
      </c>
      <c r="G432" s="171">
        <f t="shared" si="103"/>
        <v>0</v>
      </c>
      <c r="H432" s="171">
        <f t="shared" si="103"/>
        <v>0</v>
      </c>
    </row>
    <row r="433" spans="1:8" s="5" customFormat="1" ht="63.75">
      <c r="A433" s="11" t="s">
        <v>221</v>
      </c>
      <c r="B433" s="11" t="s">
        <v>222</v>
      </c>
      <c r="C433" s="174">
        <f t="shared" si="84"/>
        <v>913.6</v>
      </c>
      <c r="D433" s="174">
        <f>SUM(D434:D436)</f>
        <v>0</v>
      </c>
      <c r="E433" s="174">
        <f>SUM(E434:E436)</f>
        <v>0</v>
      </c>
      <c r="F433" s="174">
        <f>SUM(F434:F436)</f>
        <v>913.6</v>
      </c>
      <c r="G433" s="174">
        <f>SUM(G434:G436)</f>
        <v>0</v>
      </c>
      <c r="H433" s="174">
        <f>SUM(H434:H436)</f>
        <v>0</v>
      </c>
    </row>
    <row r="434" spans="1:8" s="5" customFormat="1" ht="15">
      <c r="A434" s="167"/>
      <c r="B434" s="167" t="s">
        <v>595</v>
      </c>
      <c r="C434" s="170">
        <f t="shared" si="84"/>
        <v>273.6</v>
      </c>
      <c r="D434" s="170">
        <f>D438+D442</f>
        <v>0</v>
      </c>
      <c r="E434" s="170">
        <f aca="true" t="shared" si="104" ref="E434:H434">E438+E442</f>
        <v>0</v>
      </c>
      <c r="F434" s="170">
        <f>F438</f>
        <v>273.6</v>
      </c>
      <c r="G434" s="170">
        <f t="shared" si="104"/>
        <v>0</v>
      </c>
      <c r="H434" s="170">
        <f t="shared" si="104"/>
        <v>0</v>
      </c>
    </row>
    <row r="435" spans="1:8" s="5" customFormat="1" ht="15">
      <c r="A435" s="167"/>
      <c r="B435" s="167" t="s">
        <v>596</v>
      </c>
      <c r="C435" s="170">
        <f t="shared" si="84"/>
        <v>320</v>
      </c>
      <c r="D435" s="170">
        <f aca="true" t="shared" si="105" ref="D435:H436">D439+D443</f>
        <v>0</v>
      </c>
      <c r="E435" s="170">
        <f t="shared" si="105"/>
        <v>0</v>
      </c>
      <c r="F435" s="170">
        <f aca="true" t="shared" si="106" ref="F435:F436">F439</f>
        <v>320</v>
      </c>
      <c r="G435" s="170">
        <f t="shared" si="105"/>
        <v>0</v>
      </c>
      <c r="H435" s="170">
        <f t="shared" si="105"/>
        <v>0</v>
      </c>
    </row>
    <row r="436" spans="1:8" s="5" customFormat="1" ht="15">
      <c r="A436" s="167"/>
      <c r="B436" s="167" t="s">
        <v>675</v>
      </c>
      <c r="C436" s="170">
        <f t="shared" si="84"/>
        <v>320</v>
      </c>
      <c r="D436" s="170">
        <f t="shared" si="105"/>
        <v>0</v>
      </c>
      <c r="E436" s="170">
        <f t="shared" si="105"/>
        <v>0</v>
      </c>
      <c r="F436" s="170">
        <f t="shared" si="106"/>
        <v>320</v>
      </c>
      <c r="G436" s="170">
        <f t="shared" si="105"/>
        <v>0</v>
      </c>
      <c r="H436" s="170">
        <f t="shared" si="105"/>
        <v>0</v>
      </c>
    </row>
    <row r="437" spans="1:8" s="5" customFormat="1" ht="25.5">
      <c r="A437" s="11" t="s">
        <v>223</v>
      </c>
      <c r="B437" s="11" t="s">
        <v>224</v>
      </c>
      <c r="C437" s="174">
        <f aca="true" t="shared" si="107" ref="C437:C453">SUM(D437:H437)</f>
        <v>913.6</v>
      </c>
      <c r="D437" s="174">
        <f>SUM(D438:D440)</f>
        <v>0</v>
      </c>
      <c r="E437" s="174">
        <f>SUM(E438:E440)</f>
        <v>0</v>
      </c>
      <c r="F437" s="174">
        <f>SUM(F438:F440)</f>
        <v>913.6</v>
      </c>
      <c r="G437" s="174">
        <f>SUM(G438:G440)</f>
        <v>0</v>
      </c>
      <c r="H437" s="174">
        <f>SUM(H438:H440)</f>
        <v>0</v>
      </c>
    </row>
    <row r="438" spans="1:8" s="5" customFormat="1" ht="15">
      <c r="A438" s="167"/>
      <c r="B438" s="167" t="s">
        <v>595</v>
      </c>
      <c r="C438" s="170">
        <f t="shared" si="107"/>
        <v>273.6</v>
      </c>
      <c r="D438" s="170"/>
      <c r="E438" s="175"/>
      <c r="F438" s="175">
        <v>273.6</v>
      </c>
      <c r="G438" s="175"/>
      <c r="H438" s="170"/>
    </row>
    <row r="439" spans="1:8" s="5" customFormat="1" ht="15">
      <c r="A439" s="167"/>
      <c r="B439" s="167" t="s">
        <v>596</v>
      </c>
      <c r="C439" s="170">
        <f t="shared" si="107"/>
        <v>320</v>
      </c>
      <c r="D439" s="170"/>
      <c r="E439" s="175"/>
      <c r="F439" s="175">
        <v>320</v>
      </c>
      <c r="G439" s="175"/>
      <c r="H439" s="170"/>
    </row>
    <row r="440" spans="1:8" s="5" customFormat="1" ht="15">
      <c r="A440" s="167"/>
      <c r="B440" s="167" t="s">
        <v>675</v>
      </c>
      <c r="C440" s="170">
        <f t="shared" si="107"/>
        <v>320</v>
      </c>
      <c r="D440" s="170"/>
      <c r="E440" s="175"/>
      <c r="F440" s="175">
        <v>320</v>
      </c>
      <c r="G440" s="175"/>
      <c r="H440" s="170"/>
    </row>
    <row r="441" spans="1:8" s="5" customFormat="1" ht="25.5">
      <c r="A441" s="11" t="s">
        <v>225</v>
      </c>
      <c r="B441" s="11" t="s">
        <v>226</v>
      </c>
      <c r="C441" s="174">
        <f t="shared" si="107"/>
        <v>950</v>
      </c>
      <c r="D441" s="174">
        <f>SUM(D442:D444)</f>
        <v>0</v>
      </c>
      <c r="E441" s="174">
        <f>SUM(E442:E444)</f>
        <v>0</v>
      </c>
      <c r="F441" s="174">
        <f>SUM(F442:F444)</f>
        <v>950</v>
      </c>
      <c r="G441" s="174">
        <f>SUM(G442:G444)</f>
        <v>0</v>
      </c>
      <c r="H441" s="174">
        <f>SUM(H442:H444)</f>
        <v>0</v>
      </c>
    </row>
    <row r="442" spans="1:8" s="5" customFormat="1" ht="15">
      <c r="A442" s="167"/>
      <c r="B442" s="167" t="s">
        <v>595</v>
      </c>
      <c r="C442" s="170">
        <f t="shared" si="107"/>
        <v>290</v>
      </c>
      <c r="D442" s="170"/>
      <c r="E442" s="175"/>
      <c r="F442" s="175">
        <v>290</v>
      </c>
      <c r="G442" s="175"/>
      <c r="H442" s="170"/>
    </row>
    <row r="443" spans="1:8" s="5" customFormat="1" ht="15">
      <c r="A443" s="167"/>
      <c r="B443" s="167" t="s">
        <v>596</v>
      </c>
      <c r="C443" s="170">
        <f t="shared" si="107"/>
        <v>330</v>
      </c>
      <c r="D443" s="170"/>
      <c r="E443" s="175"/>
      <c r="F443" s="175">
        <v>330</v>
      </c>
      <c r="G443" s="175"/>
      <c r="H443" s="170"/>
    </row>
    <row r="444" spans="1:8" s="5" customFormat="1" ht="15">
      <c r="A444" s="167"/>
      <c r="B444" s="167" t="s">
        <v>675</v>
      </c>
      <c r="C444" s="170">
        <f t="shared" si="107"/>
        <v>330</v>
      </c>
      <c r="D444" s="170"/>
      <c r="E444" s="175"/>
      <c r="F444" s="175">
        <v>330</v>
      </c>
      <c r="G444" s="175"/>
      <c r="H444" s="170"/>
    </row>
    <row r="445" spans="1:8" s="5" customFormat="1" ht="15">
      <c r="A445" s="210"/>
      <c r="B445" s="210" t="s">
        <v>227</v>
      </c>
      <c r="C445" s="211">
        <f t="shared" si="107"/>
        <v>2997290</v>
      </c>
      <c r="D445" s="212">
        <f>SUM(D446:D448)</f>
        <v>0</v>
      </c>
      <c r="E445" s="212">
        <f>SUM(E446:E448)</f>
        <v>0</v>
      </c>
      <c r="F445" s="212">
        <f>SUM(F446:F448)</f>
        <v>2997290</v>
      </c>
      <c r="G445" s="212">
        <f>SUM(G446:G448)</f>
        <v>0</v>
      </c>
      <c r="H445" s="212">
        <f>SUM(H446:H448)</f>
        <v>0</v>
      </c>
    </row>
    <row r="446" spans="1:8" s="5" customFormat="1" ht="15">
      <c r="A446" s="12"/>
      <c r="B446" s="167" t="s">
        <v>595</v>
      </c>
      <c r="C446" s="177">
        <f t="shared" si="107"/>
        <v>863200</v>
      </c>
      <c r="D446" s="178">
        <f aca="true" t="shared" si="108" ref="D446:H448">SUM(D451)</f>
        <v>0</v>
      </c>
      <c r="E446" s="178">
        <f t="shared" si="108"/>
        <v>0</v>
      </c>
      <c r="F446" s="177">
        <f t="shared" si="108"/>
        <v>863200</v>
      </c>
      <c r="G446" s="178">
        <f t="shared" si="108"/>
        <v>0</v>
      </c>
      <c r="H446" s="178">
        <f t="shared" si="108"/>
        <v>0</v>
      </c>
    </row>
    <row r="447" spans="1:8" s="5" customFormat="1" ht="15">
      <c r="A447" s="12"/>
      <c r="B447" s="167" t="s">
        <v>596</v>
      </c>
      <c r="C447" s="177">
        <f t="shared" si="107"/>
        <v>992600</v>
      </c>
      <c r="D447" s="178">
        <f t="shared" si="108"/>
        <v>0</v>
      </c>
      <c r="E447" s="178">
        <f t="shared" si="108"/>
        <v>0</v>
      </c>
      <c r="F447" s="178">
        <f t="shared" si="108"/>
        <v>992600</v>
      </c>
      <c r="G447" s="178">
        <f t="shared" si="108"/>
        <v>0</v>
      </c>
      <c r="H447" s="178">
        <f t="shared" si="108"/>
        <v>0</v>
      </c>
    </row>
    <row r="448" spans="1:8" s="5" customFormat="1" ht="15">
      <c r="A448" s="12"/>
      <c r="B448" s="167" t="s">
        <v>675</v>
      </c>
      <c r="C448" s="177">
        <f t="shared" si="107"/>
        <v>1141490</v>
      </c>
      <c r="D448" s="178">
        <f t="shared" si="108"/>
        <v>0</v>
      </c>
      <c r="E448" s="178">
        <f t="shared" si="108"/>
        <v>0</v>
      </c>
      <c r="F448" s="178">
        <f t="shared" si="108"/>
        <v>1141490</v>
      </c>
      <c r="G448" s="178">
        <f t="shared" si="108"/>
        <v>0</v>
      </c>
      <c r="H448" s="178">
        <f t="shared" si="108"/>
        <v>0</v>
      </c>
    </row>
    <row r="449" spans="1:8" s="5" customFormat="1" ht="25.5">
      <c r="A449" s="14"/>
      <c r="B449" s="14" t="s">
        <v>228</v>
      </c>
      <c r="C449" s="180">
        <f t="shared" si="107"/>
        <v>2997290</v>
      </c>
      <c r="D449" s="180">
        <f>D450</f>
        <v>0</v>
      </c>
      <c r="E449" s="180">
        <f aca="true" t="shared" si="109" ref="E449:H449">E450</f>
        <v>0</v>
      </c>
      <c r="F449" s="180">
        <f t="shared" si="109"/>
        <v>2997290</v>
      </c>
      <c r="G449" s="180">
        <f t="shared" si="109"/>
        <v>0</v>
      </c>
      <c r="H449" s="180">
        <f t="shared" si="109"/>
        <v>0</v>
      </c>
    </row>
    <row r="450" spans="1:8" s="5" customFormat="1" ht="25.5">
      <c r="A450" s="15" t="s">
        <v>229</v>
      </c>
      <c r="B450" s="15" t="s">
        <v>49</v>
      </c>
      <c r="C450" s="181">
        <f t="shared" si="107"/>
        <v>2997290</v>
      </c>
      <c r="D450" s="181">
        <f>SUM(D451:D453)</f>
        <v>0</v>
      </c>
      <c r="E450" s="181">
        <f>SUM(E451:E453)</f>
        <v>0</v>
      </c>
      <c r="F450" s="181">
        <f>SUM(F451:F453)</f>
        <v>2997290</v>
      </c>
      <c r="G450" s="181">
        <f>SUM(G451:G453)</f>
        <v>0</v>
      </c>
      <c r="H450" s="181">
        <f>SUM(H451:H453)</f>
        <v>0</v>
      </c>
    </row>
    <row r="451" spans="1:8" s="5" customFormat="1" ht="15">
      <c r="A451" s="12"/>
      <c r="B451" s="167" t="s">
        <v>595</v>
      </c>
      <c r="C451" s="177">
        <f t="shared" si="107"/>
        <v>863200</v>
      </c>
      <c r="D451" s="178"/>
      <c r="E451" s="175"/>
      <c r="F451" s="178">
        <v>863200</v>
      </c>
      <c r="G451" s="175"/>
      <c r="H451" s="178"/>
    </row>
    <row r="452" spans="1:8" s="5" customFormat="1" ht="15">
      <c r="A452" s="12"/>
      <c r="B452" s="167" t="s">
        <v>596</v>
      </c>
      <c r="C452" s="177">
        <f t="shared" si="107"/>
        <v>992600</v>
      </c>
      <c r="D452" s="178"/>
      <c r="E452" s="175"/>
      <c r="F452" s="178">
        <v>992600</v>
      </c>
      <c r="G452" s="175"/>
      <c r="H452" s="178"/>
    </row>
    <row r="453" spans="1:8" s="5" customFormat="1" ht="15">
      <c r="A453" s="12"/>
      <c r="B453" s="167" t="s">
        <v>675</v>
      </c>
      <c r="C453" s="177">
        <f t="shared" si="107"/>
        <v>1141490</v>
      </c>
      <c r="D453" s="178"/>
      <c r="E453" s="175"/>
      <c r="F453" s="178">
        <f>F452*1.15</f>
        <v>1141490</v>
      </c>
      <c r="G453" s="175"/>
      <c r="H453" s="178"/>
    </row>
    <row r="454" spans="1:8" s="5" customFormat="1" ht="27.75" customHeight="1">
      <c r="A454" s="8"/>
      <c r="B454" s="8" t="s">
        <v>785</v>
      </c>
      <c r="C454" s="171">
        <f>SUM(D454:H454)</f>
        <v>496749.65</v>
      </c>
      <c r="D454" s="171">
        <f>SUM(D455:D457)</f>
        <v>0</v>
      </c>
      <c r="E454" s="171">
        <f>SUM(E455:E457)</f>
        <v>0</v>
      </c>
      <c r="F454" s="171">
        <f>SUM(F455:F457)</f>
        <v>496359.65</v>
      </c>
      <c r="G454" s="171">
        <f>SUM(G455:G457)</f>
        <v>390</v>
      </c>
      <c r="H454" s="171">
        <f>SUM(H455:H457)</f>
        <v>0</v>
      </c>
    </row>
    <row r="455" spans="1:8" s="5" customFormat="1" ht="15">
      <c r="A455" s="167"/>
      <c r="B455" s="167" t="s">
        <v>595</v>
      </c>
      <c r="C455" s="176">
        <f>SUM(D455:H455)</f>
        <v>143355.85</v>
      </c>
      <c r="D455" s="176">
        <f aca="true" t="shared" si="110" ref="D455:H457">D489+D525+D460+D529</f>
        <v>0</v>
      </c>
      <c r="E455" s="176">
        <f t="shared" si="110"/>
        <v>0</v>
      </c>
      <c r="F455" s="176">
        <f t="shared" si="110"/>
        <v>143225.85</v>
      </c>
      <c r="G455" s="176">
        <f t="shared" si="110"/>
        <v>130</v>
      </c>
      <c r="H455" s="176">
        <f t="shared" si="110"/>
        <v>0</v>
      </c>
    </row>
    <row r="456" spans="1:8" s="5" customFormat="1" ht="15">
      <c r="A456" s="167"/>
      <c r="B456" s="167" t="s">
        <v>596</v>
      </c>
      <c r="C456" s="176">
        <f>SUM(D456:H456)</f>
        <v>164562.1</v>
      </c>
      <c r="D456" s="176">
        <f t="shared" si="110"/>
        <v>0</v>
      </c>
      <c r="E456" s="176">
        <f t="shared" si="110"/>
        <v>0</v>
      </c>
      <c r="F456" s="176">
        <f t="shared" si="110"/>
        <v>164432.1</v>
      </c>
      <c r="G456" s="176">
        <f t="shared" si="110"/>
        <v>130</v>
      </c>
      <c r="H456" s="176">
        <f t="shared" si="110"/>
        <v>0</v>
      </c>
    </row>
    <row r="457" spans="1:8" s="5" customFormat="1" ht="15">
      <c r="A457" s="167"/>
      <c r="B457" s="167" t="s">
        <v>675</v>
      </c>
      <c r="C457" s="176">
        <f aca="true" t="shared" si="111" ref="C457:C491">SUM(D457:H457)</f>
        <v>188831.7</v>
      </c>
      <c r="D457" s="176">
        <f t="shared" si="110"/>
        <v>0</v>
      </c>
      <c r="E457" s="176">
        <f t="shared" si="110"/>
        <v>0</v>
      </c>
      <c r="F457" s="176">
        <f t="shared" si="110"/>
        <v>188701.7</v>
      </c>
      <c r="G457" s="176">
        <f t="shared" si="110"/>
        <v>130</v>
      </c>
      <c r="H457" s="176">
        <f t="shared" si="110"/>
        <v>0</v>
      </c>
    </row>
    <row r="458" spans="1:8" s="5" customFormat="1" ht="25.5">
      <c r="A458" s="35"/>
      <c r="B458" s="10" t="s">
        <v>231</v>
      </c>
      <c r="C458" s="186">
        <f t="shared" si="111"/>
        <v>1847.25</v>
      </c>
      <c r="D458" s="186">
        <f>D459</f>
        <v>0</v>
      </c>
      <c r="E458" s="186">
        <f aca="true" t="shared" si="112" ref="E458:H458">E459</f>
        <v>0</v>
      </c>
      <c r="F458" s="186">
        <f t="shared" si="112"/>
        <v>1457.25</v>
      </c>
      <c r="G458" s="186">
        <f t="shared" si="112"/>
        <v>390</v>
      </c>
      <c r="H458" s="186">
        <f t="shared" si="112"/>
        <v>0</v>
      </c>
    </row>
    <row r="459" spans="1:8" s="5" customFormat="1" ht="25.5">
      <c r="A459" s="11" t="s">
        <v>232</v>
      </c>
      <c r="B459" s="11" t="s">
        <v>233</v>
      </c>
      <c r="C459" s="184">
        <f aca="true" t="shared" si="113" ref="C459:E459">SUM(C460:C462)</f>
        <v>1847.2499999999998</v>
      </c>
      <c r="D459" s="184">
        <f t="shared" si="113"/>
        <v>0</v>
      </c>
      <c r="E459" s="184">
        <f t="shared" si="113"/>
        <v>0</v>
      </c>
      <c r="F459" s="184">
        <f>SUM(F460:F462)</f>
        <v>1457.25</v>
      </c>
      <c r="G459" s="184">
        <f aca="true" t="shared" si="114" ref="G459:H459">SUM(G460:G462)</f>
        <v>390</v>
      </c>
      <c r="H459" s="184">
        <f t="shared" si="114"/>
        <v>0</v>
      </c>
    </row>
    <row r="460" spans="1:8" s="5" customFormat="1" ht="15">
      <c r="A460" s="167"/>
      <c r="B460" s="167" t="s">
        <v>595</v>
      </c>
      <c r="C460" s="185">
        <f>SUM(D460:H460)</f>
        <v>591.65</v>
      </c>
      <c r="D460" s="176">
        <f>D464+D468+D472</f>
        <v>0</v>
      </c>
      <c r="E460" s="176">
        <f aca="true" t="shared" si="115" ref="E460">E464+E468+E472</f>
        <v>0</v>
      </c>
      <c r="F460" s="176">
        <f>F464+F468+F472+F476+F480+F484</f>
        <v>461.65</v>
      </c>
      <c r="G460" s="176">
        <f aca="true" t="shared" si="116" ref="G460:H462">G464+G468+G472+G476+G480</f>
        <v>130</v>
      </c>
      <c r="H460" s="176">
        <f t="shared" si="116"/>
        <v>0</v>
      </c>
    </row>
    <row r="461" spans="1:8" s="5" customFormat="1" ht="15">
      <c r="A461" s="167"/>
      <c r="B461" s="167" t="s">
        <v>596</v>
      </c>
      <c r="C461" s="185">
        <f aca="true" t="shared" si="117" ref="C461:C462">SUM(D461:H461)</f>
        <v>609.3</v>
      </c>
      <c r="D461" s="176">
        <f aca="true" t="shared" si="118" ref="D461:E462">D465+D469+D473</f>
        <v>0</v>
      </c>
      <c r="E461" s="176">
        <f t="shared" si="118"/>
        <v>0</v>
      </c>
      <c r="F461" s="176">
        <f>F465+F469+F473+F477+F481+F485</f>
        <v>479.3</v>
      </c>
      <c r="G461" s="176">
        <f t="shared" si="116"/>
        <v>130</v>
      </c>
      <c r="H461" s="176">
        <f t="shared" si="116"/>
        <v>0</v>
      </c>
    </row>
    <row r="462" spans="1:8" s="5" customFormat="1" ht="15">
      <c r="A462" s="167"/>
      <c r="B462" s="167" t="s">
        <v>675</v>
      </c>
      <c r="C462" s="185">
        <f t="shared" si="117"/>
        <v>646.3</v>
      </c>
      <c r="D462" s="176">
        <f t="shared" si="118"/>
        <v>0</v>
      </c>
      <c r="E462" s="176">
        <f t="shared" si="118"/>
        <v>0</v>
      </c>
      <c r="F462" s="176">
        <f aca="true" t="shared" si="119" ref="F462">F466+F470+F474+F478+F482+F486</f>
        <v>516.3</v>
      </c>
      <c r="G462" s="176">
        <f t="shared" si="116"/>
        <v>130</v>
      </c>
      <c r="H462" s="176">
        <f t="shared" si="116"/>
        <v>0</v>
      </c>
    </row>
    <row r="463" spans="1:8" s="5" customFormat="1" ht="15">
      <c r="A463" s="167" t="s">
        <v>234</v>
      </c>
      <c r="B463" s="159" t="s">
        <v>235</v>
      </c>
      <c r="C463" s="185">
        <f>SUM(D463:H463)</f>
        <v>39</v>
      </c>
      <c r="D463" s="185">
        <f aca="true" t="shared" si="120" ref="D463:E463">SUM(D464:D466)</f>
        <v>0</v>
      </c>
      <c r="E463" s="185">
        <f t="shared" si="120"/>
        <v>0</v>
      </c>
      <c r="F463" s="185">
        <f>SUM(F464:F466)</f>
        <v>39</v>
      </c>
      <c r="G463" s="185">
        <f aca="true" t="shared" si="121" ref="G463:H463">SUM(G464:G466)</f>
        <v>0</v>
      </c>
      <c r="H463" s="185">
        <f t="shared" si="121"/>
        <v>0</v>
      </c>
    </row>
    <row r="464" spans="1:8" s="5" customFormat="1" ht="15">
      <c r="A464" s="167"/>
      <c r="B464" s="167" t="s">
        <v>595</v>
      </c>
      <c r="C464" s="176">
        <f>SUM(D464:H464)</f>
        <v>11.8</v>
      </c>
      <c r="D464" s="176"/>
      <c r="E464" s="182"/>
      <c r="F464" s="176">
        <v>11.8</v>
      </c>
      <c r="G464" s="182"/>
      <c r="H464" s="170"/>
    </row>
    <row r="465" spans="1:8" s="5" customFormat="1" ht="15">
      <c r="A465" s="167"/>
      <c r="B465" s="167" t="s">
        <v>596</v>
      </c>
      <c r="C465" s="176">
        <f aca="true" t="shared" si="122" ref="C465:C466">SUM(D465:H465)</f>
        <v>13</v>
      </c>
      <c r="D465" s="176"/>
      <c r="E465" s="182"/>
      <c r="F465" s="176">
        <v>13</v>
      </c>
      <c r="G465" s="182"/>
      <c r="H465" s="170"/>
    </row>
    <row r="466" spans="1:8" s="5" customFormat="1" ht="15">
      <c r="A466" s="167"/>
      <c r="B466" s="167" t="s">
        <v>675</v>
      </c>
      <c r="C466" s="176">
        <f t="shared" si="122"/>
        <v>14.2</v>
      </c>
      <c r="D466" s="176"/>
      <c r="E466" s="182"/>
      <c r="F466" s="176">
        <v>14.2</v>
      </c>
      <c r="G466" s="182"/>
      <c r="H466" s="170"/>
    </row>
    <row r="467" spans="1:8" s="5" customFormat="1" ht="15">
      <c r="A467" s="167" t="s">
        <v>236</v>
      </c>
      <c r="B467" s="160" t="s">
        <v>237</v>
      </c>
      <c r="C467" s="185">
        <f>SUM(D467:H467)</f>
        <v>26.55</v>
      </c>
      <c r="D467" s="185">
        <f aca="true" t="shared" si="123" ref="D467:E467">SUM(D468:D470)</f>
        <v>0</v>
      </c>
      <c r="E467" s="185">
        <f t="shared" si="123"/>
        <v>0</v>
      </c>
      <c r="F467" s="185">
        <f>SUM(F468:F470)</f>
        <v>26.55</v>
      </c>
      <c r="G467" s="185">
        <f aca="true" t="shared" si="124" ref="G467:H467">SUM(G468:G470)</f>
        <v>0</v>
      </c>
      <c r="H467" s="185">
        <f t="shared" si="124"/>
        <v>0</v>
      </c>
    </row>
    <row r="468" spans="1:8" s="5" customFormat="1" ht="15">
      <c r="A468" s="167"/>
      <c r="B468" s="167" t="s">
        <v>595</v>
      </c>
      <c r="C468" s="176">
        <f>SUM(D468:H468)</f>
        <v>8.25</v>
      </c>
      <c r="D468" s="176"/>
      <c r="E468" s="182"/>
      <c r="F468" s="176">
        <v>8.25</v>
      </c>
      <c r="G468" s="182"/>
      <c r="H468" s="170"/>
    </row>
    <row r="469" spans="1:8" s="5" customFormat="1" ht="15">
      <c r="A469" s="167"/>
      <c r="B469" s="167" t="s">
        <v>596</v>
      </c>
      <c r="C469" s="176">
        <f aca="true" t="shared" si="125" ref="C469:C470">SUM(D469:H469)</f>
        <v>9</v>
      </c>
      <c r="D469" s="176"/>
      <c r="E469" s="182"/>
      <c r="F469" s="176">
        <v>9</v>
      </c>
      <c r="G469" s="182"/>
      <c r="H469" s="170"/>
    </row>
    <row r="470" spans="1:8" s="5" customFormat="1" ht="15">
      <c r="A470" s="167"/>
      <c r="B470" s="167" t="s">
        <v>675</v>
      </c>
      <c r="C470" s="176">
        <f t="shared" si="125"/>
        <v>9.3</v>
      </c>
      <c r="D470" s="176"/>
      <c r="E470" s="182"/>
      <c r="F470" s="176">
        <v>9.3</v>
      </c>
      <c r="G470" s="182"/>
      <c r="H470" s="170"/>
    </row>
    <row r="471" spans="1:8" s="5" customFormat="1" ht="25.5">
      <c r="A471" s="167" t="s">
        <v>238</v>
      </c>
      <c r="B471" s="156" t="s">
        <v>602</v>
      </c>
      <c r="C471" s="185">
        <f>SUM(D471:H471)</f>
        <v>21.7</v>
      </c>
      <c r="D471" s="185">
        <f aca="true" t="shared" si="126" ref="D471:E471">SUM(D472:D474)</f>
        <v>0</v>
      </c>
      <c r="E471" s="185">
        <f t="shared" si="126"/>
        <v>0</v>
      </c>
      <c r="F471" s="185">
        <f>SUM(F472:F474)</f>
        <v>21.7</v>
      </c>
      <c r="G471" s="185">
        <f aca="true" t="shared" si="127" ref="G471:H471">SUM(G472:G474)</f>
        <v>0</v>
      </c>
      <c r="H471" s="185">
        <f t="shared" si="127"/>
        <v>0</v>
      </c>
    </row>
    <row r="472" spans="1:8" s="5" customFormat="1" ht="15">
      <c r="A472" s="167"/>
      <c r="B472" s="167" t="s">
        <v>595</v>
      </c>
      <c r="C472" s="176">
        <f>SUM(D472:H472)</f>
        <v>6.6</v>
      </c>
      <c r="D472" s="176"/>
      <c r="E472" s="182"/>
      <c r="F472" s="176">
        <v>6.6</v>
      </c>
      <c r="G472" s="182"/>
      <c r="H472" s="170"/>
    </row>
    <row r="473" spans="1:8" s="5" customFormat="1" ht="15">
      <c r="A473" s="167"/>
      <c r="B473" s="167" t="s">
        <v>596</v>
      </c>
      <c r="C473" s="176">
        <f aca="true" t="shared" si="128" ref="C473:C474">SUM(D473:H473)</f>
        <v>7.3</v>
      </c>
      <c r="D473" s="176"/>
      <c r="E473" s="182"/>
      <c r="F473" s="176">
        <v>7.3</v>
      </c>
      <c r="G473" s="182"/>
      <c r="H473" s="170"/>
    </row>
    <row r="474" spans="1:8" s="5" customFormat="1" ht="15">
      <c r="A474" s="167"/>
      <c r="B474" s="167" t="s">
        <v>675</v>
      </c>
      <c r="C474" s="176">
        <f t="shared" si="128"/>
        <v>7.8</v>
      </c>
      <c r="D474" s="176"/>
      <c r="E474" s="182"/>
      <c r="F474" s="176">
        <v>7.8</v>
      </c>
      <c r="G474" s="182"/>
      <c r="H474" s="170"/>
    </row>
    <row r="475" spans="1:8" s="5" customFormat="1" ht="15">
      <c r="A475" s="167" t="s">
        <v>239</v>
      </c>
      <c r="B475" s="156" t="s">
        <v>603</v>
      </c>
      <c r="C475" s="185">
        <f>SUM(D475:H475)</f>
        <v>1040</v>
      </c>
      <c r="D475" s="185">
        <f aca="true" t="shared" si="129" ref="D475:E475">SUM(D476:D478)</f>
        <v>0</v>
      </c>
      <c r="E475" s="185">
        <f t="shared" si="129"/>
        <v>0</v>
      </c>
      <c r="F475" s="185">
        <f>SUM(F476:F478)</f>
        <v>650</v>
      </c>
      <c r="G475" s="185">
        <f>SUM(G476:G478)</f>
        <v>390</v>
      </c>
      <c r="H475" s="185">
        <f aca="true" t="shared" si="130" ref="H475">SUM(H476:H478)</f>
        <v>0</v>
      </c>
    </row>
    <row r="476" spans="1:8" s="5" customFormat="1" ht="15">
      <c r="A476" s="167"/>
      <c r="B476" s="167" t="s">
        <v>595</v>
      </c>
      <c r="C476" s="176">
        <f>SUM(D476:H476)</f>
        <v>325</v>
      </c>
      <c r="D476" s="176"/>
      <c r="E476" s="182"/>
      <c r="F476" s="176">
        <v>195</v>
      </c>
      <c r="G476" s="182">
        <v>130</v>
      </c>
      <c r="H476" s="170"/>
    </row>
    <row r="477" spans="1:8" s="5" customFormat="1" ht="15">
      <c r="A477" s="167"/>
      <c r="B477" s="167" t="s">
        <v>596</v>
      </c>
      <c r="C477" s="176">
        <f aca="true" t="shared" si="131" ref="C477:C478">SUM(D477:H477)</f>
        <v>340</v>
      </c>
      <c r="D477" s="176"/>
      <c r="E477" s="182"/>
      <c r="F477" s="176">
        <v>210</v>
      </c>
      <c r="G477" s="182">
        <v>130</v>
      </c>
      <c r="H477" s="170"/>
    </row>
    <row r="478" spans="1:8" s="5" customFormat="1" ht="15">
      <c r="A478" s="167"/>
      <c r="B478" s="167" t="s">
        <v>675</v>
      </c>
      <c r="C478" s="176">
        <f t="shared" si="131"/>
        <v>375</v>
      </c>
      <c r="D478" s="176"/>
      <c r="E478" s="182"/>
      <c r="F478" s="176">
        <v>245</v>
      </c>
      <c r="G478" s="182">
        <v>130</v>
      </c>
      <c r="H478" s="170"/>
    </row>
    <row r="479" spans="1:8" s="5" customFormat="1" ht="25.5">
      <c r="A479" s="167" t="s">
        <v>240</v>
      </c>
      <c r="B479" s="36" t="s">
        <v>241</v>
      </c>
      <c r="C479" s="185">
        <f>SUM(D479:H479)</f>
        <v>450</v>
      </c>
      <c r="D479" s="185">
        <f aca="true" t="shared" si="132" ref="D479:E479">SUM(D480:D482)</f>
        <v>0</v>
      </c>
      <c r="E479" s="185">
        <f t="shared" si="132"/>
        <v>0</v>
      </c>
      <c r="F479" s="185">
        <f>SUM(F480:F482)</f>
        <v>450</v>
      </c>
      <c r="G479" s="185">
        <f aca="true" t="shared" si="133" ref="G479:H479">SUM(G480:G482)</f>
        <v>0</v>
      </c>
      <c r="H479" s="185">
        <f t="shared" si="133"/>
        <v>0</v>
      </c>
    </row>
    <row r="480" spans="1:8" s="5" customFormat="1" ht="15">
      <c r="A480" s="167"/>
      <c r="B480" s="167" t="s">
        <v>595</v>
      </c>
      <c r="C480" s="176">
        <f>SUM(D480:H480)</f>
        <v>150</v>
      </c>
      <c r="D480" s="176"/>
      <c r="E480" s="182"/>
      <c r="F480" s="176">
        <v>150</v>
      </c>
      <c r="G480" s="182"/>
      <c r="H480" s="170"/>
    </row>
    <row r="481" spans="1:8" s="5" customFormat="1" ht="15">
      <c r="A481" s="167"/>
      <c r="B481" s="167" t="s">
        <v>596</v>
      </c>
      <c r="C481" s="176">
        <f aca="true" t="shared" si="134" ref="C481:C482">SUM(D481:H481)</f>
        <v>150</v>
      </c>
      <c r="D481" s="176"/>
      <c r="E481" s="182"/>
      <c r="F481" s="176">
        <v>150</v>
      </c>
      <c r="G481" s="182"/>
      <c r="H481" s="170"/>
    </row>
    <row r="482" spans="1:8" s="5" customFormat="1" ht="15">
      <c r="A482" s="167"/>
      <c r="B482" s="167" t="s">
        <v>675</v>
      </c>
      <c r="C482" s="176">
        <f t="shared" si="134"/>
        <v>150</v>
      </c>
      <c r="D482" s="176"/>
      <c r="E482" s="182"/>
      <c r="F482" s="176">
        <v>150</v>
      </c>
      <c r="G482" s="182"/>
      <c r="H482" s="170"/>
    </row>
    <row r="483" spans="1:8" s="5" customFormat="1" ht="38.25">
      <c r="A483" s="167" t="s">
        <v>242</v>
      </c>
      <c r="B483" s="37" t="s">
        <v>243</v>
      </c>
      <c r="C483" s="185">
        <f>SUM(D483:H483)</f>
        <v>270</v>
      </c>
      <c r="D483" s="185">
        <f aca="true" t="shared" si="135" ref="D483:E483">SUM(D484:D486)</f>
        <v>0</v>
      </c>
      <c r="E483" s="185">
        <f t="shared" si="135"/>
        <v>0</v>
      </c>
      <c r="F483" s="185">
        <f>SUM(F484:F486)</f>
        <v>270</v>
      </c>
      <c r="G483" s="185">
        <f aca="true" t="shared" si="136" ref="G483:H483">SUM(G484:G486)</f>
        <v>0</v>
      </c>
      <c r="H483" s="185">
        <f t="shared" si="136"/>
        <v>0</v>
      </c>
    </row>
    <row r="484" spans="1:8" s="5" customFormat="1" ht="15">
      <c r="A484" s="167"/>
      <c r="B484" s="167" t="s">
        <v>595</v>
      </c>
      <c r="C484" s="176">
        <f>SUM(D484:H484)</f>
        <v>90</v>
      </c>
      <c r="D484" s="176"/>
      <c r="E484" s="182"/>
      <c r="F484" s="176">
        <v>90</v>
      </c>
      <c r="G484" s="182"/>
      <c r="H484" s="170"/>
    </row>
    <row r="485" spans="1:8" s="5" customFormat="1" ht="15">
      <c r="A485" s="167"/>
      <c r="B485" s="167" t="s">
        <v>596</v>
      </c>
      <c r="C485" s="176">
        <f aca="true" t="shared" si="137" ref="C485:C486">SUM(D485:H485)</f>
        <v>90</v>
      </c>
      <c r="D485" s="176"/>
      <c r="E485" s="182"/>
      <c r="F485" s="176">
        <v>90</v>
      </c>
      <c r="G485" s="182"/>
      <c r="H485" s="170"/>
    </row>
    <row r="486" spans="1:8" s="5" customFormat="1" ht="15">
      <c r="A486" s="167"/>
      <c r="B486" s="167" t="s">
        <v>675</v>
      </c>
      <c r="C486" s="176">
        <f t="shared" si="137"/>
        <v>90</v>
      </c>
      <c r="D486" s="176"/>
      <c r="E486" s="182"/>
      <c r="F486" s="176">
        <v>90</v>
      </c>
      <c r="G486" s="182"/>
      <c r="H486" s="170"/>
    </row>
    <row r="487" spans="1:8" s="5" customFormat="1" ht="25.5">
      <c r="A487" s="35"/>
      <c r="B487" s="10" t="s">
        <v>244</v>
      </c>
      <c r="C487" s="186">
        <f t="shared" si="111"/>
        <v>7277.4</v>
      </c>
      <c r="D487" s="186">
        <f>D488+D524</f>
        <v>0</v>
      </c>
      <c r="E487" s="186">
        <f aca="true" t="shared" si="138" ref="E487:H487">E488+E524</f>
        <v>0</v>
      </c>
      <c r="F487" s="186">
        <f t="shared" si="138"/>
        <v>7277.4</v>
      </c>
      <c r="G487" s="186">
        <f t="shared" si="138"/>
        <v>0</v>
      </c>
      <c r="H487" s="186">
        <f t="shared" si="138"/>
        <v>0</v>
      </c>
    </row>
    <row r="488" spans="1:8" s="5" customFormat="1" ht="25.5">
      <c r="A488" s="11" t="s">
        <v>245</v>
      </c>
      <c r="B488" s="11" t="s">
        <v>246</v>
      </c>
      <c r="C488" s="174">
        <f t="shared" si="111"/>
        <v>6560</v>
      </c>
      <c r="D488" s="174">
        <f>SUM(D489:D491)</f>
        <v>0</v>
      </c>
      <c r="E488" s="174">
        <f>SUM(E489:E491)</f>
        <v>0</v>
      </c>
      <c r="F488" s="174">
        <f>SUM(F489:F491)</f>
        <v>6560</v>
      </c>
      <c r="G488" s="174">
        <f aca="true" t="shared" si="139" ref="G488:H488">SUM(G489:G491)</f>
        <v>0</v>
      </c>
      <c r="H488" s="174">
        <f t="shared" si="139"/>
        <v>0</v>
      </c>
    </row>
    <row r="489" spans="1:8" s="5" customFormat="1" ht="15">
      <c r="A489" s="167"/>
      <c r="B489" s="167" t="s">
        <v>595</v>
      </c>
      <c r="C489" s="176">
        <f t="shared" si="111"/>
        <v>2060</v>
      </c>
      <c r="D489" s="176">
        <f aca="true" t="shared" si="140" ref="D489:H491">D493+D497+D501+D509+D505+D513+D517+D521</f>
        <v>0</v>
      </c>
      <c r="E489" s="176">
        <f t="shared" si="140"/>
        <v>0</v>
      </c>
      <c r="F489" s="176">
        <f>F493+F497+F501+F509+F505+F513+F517+F521</f>
        <v>2060</v>
      </c>
      <c r="G489" s="176">
        <f aca="true" t="shared" si="141" ref="G489:H490">G493+G497+G501+G509+G505+G513+G517+G521</f>
        <v>0</v>
      </c>
      <c r="H489" s="176">
        <f t="shared" si="141"/>
        <v>0</v>
      </c>
    </row>
    <row r="490" spans="1:8" s="5" customFormat="1" ht="15">
      <c r="A490" s="167"/>
      <c r="B490" s="167" t="s">
        <v>596</v>
      </c>
      <c r="C490" s="176">
        <f t="shared" si="111"/>
        <v>2250</v>
      </c>
      <c r="D490" s="176">
        <f t="shared" si="140"/>
        <v>0</v>
      </c>
      <c r="E490" s="176">
        <f t="shared" si="140"/>
        <v>0</v>
      </c>
      <c r="F490" s="176">
        <f>F494+F498+F502+F510+F506+F514+F518+F522</f>
        <v>2250</v>
      </c>
      <c r="G490" s="176">
        <f t="shared" si="141"/>
        <v>0</v>
      </c>
      <c r="H490" s="176">
        <f t="shared" si="141"/>
        <v>0</v>
      </c>
    </row>
    <row r="491" spans="1:8" s="5" customFormat="1" ht="15">
      <c r="A491" s="167"/>
      <c r="B491" s="167" t="s">
        <v>675</v>
      </c>
      <c r="C491" s="176">
        <f t="shared" si="111"/>
        <v>2250</v>
      </c>
      <c r="D491" s="176">
        <f t="shared" si="140"/>
        <v>0</v>
      </c>
      <c r="E491" s="176">
        <f t="shared" si="140"/>
        <v>0</v>
      </c>
      <c r="F491" s="176">
        <f t="shared" si="140"/>
        <v>2250</v>
      </c>
      <c r="G491" s="176">
        <f t="shared" si="140"/>
        <v>0</v>
      </c>
      <c r="H491" s="176">
        <f t="shared" si="140"/>
        <v>0</v>
      </c>
    </row>
    <row r="492" spans="1:8" s="5" customFormat="1" ht="15">
      <c r="A492" s="167" t="s">
        <v>247</v>
      </c>
      <c r="B492" s="26" t="s">
        <v>248</v>
      </c>
      <c r="C492" s="176">
        <f>SUM(D492:H492)</f>
        <v>730</v>
      </c>
      <c r="D492" s="176">
        <f>SUM(D493:D495)</f>
        <v>0</v>
      </c>
      <c r="E492" s="176">
        <f>SUM(E493:E495)</f>
        <v>0</v>
      </c>
      <c r="F492" s="176">
        <f aca="true" t="shared" si="142" ref="F492:H492">SUM(F493:F495)</f>
        <v>730</v>
      </c>
      <c r="G492" s="176">
        <f t="shared" si="142"/>
        <v>0</v>
      </c>
      <c r="H492" s="176">
        <f t="shared" si="142"/>
        <v>0</v>
      </c>
    </row>
    <row r="493" spans="1:8" s="5" customFormat="1" ht="15">
      <c r="A493" s="167"/>
      <c r="B493" s="167" t="s">
        <v>595</v>
      </c>
      <c r="C493" s="176">
        <f aca="true" t="shared" si="143" ref="C493:C540">SUM(D493:H493)</f>
        <v>230</v>
      </c>
      <c r="D493" s="176"/>
      <c r="E493" s="182"/>
      <c r="F493" s="182">
        <v>230</v>
      </c>
      <c r="G493" s="182"/>
      <c r="H493" s="170"/>
    </row>
    <row r="494" spans="1:8" s="5" customFormat="1" ht="15">
      <c r="A494" s="167"/>
      <c r="B494" s="167" t="s">
        <v>596</v>
      </c>
      <c r="C494" s="176">
        <f t="shared" si="143"/>
        <v>250</v>
      </c>
      <c r="D494" s="176"/>
      <c r="E494" s="182"/>
      <c r="F494" s="182">
        <v>250</v>
      </c>
      <c r="G494" s="182"/>
      <c r="H494" s="170"/>
    </row>
    <row r="495" spans="1:8" s="5" customFormat="1" ht="15">
      <c r="A495" s="167"/>
      <c r="B495" s="167" t="s">
        <v>675</v>
      </c>
      <c r="C495" s="176">
        <f t="shared" si="143"/>
        <v>250</v>
      </c>
      <c r="D495" s="176"/>
      <c r="E495" s="182"/>
      <c r="F495" s="182">
        <v>250</v>
      </c>
      <c r="G495" s="182"/>
      <c r="H495" s="170"/>
    </row>
    <row r="496" spans="1:8" s="5" customFormat="1" ht="15">
      <c r="A496" s="167" t="s">
        <v>249</v>
      </c>
      <c r="B496" s="26" t="s">
        <v>250</v>
      </c>
      <c r="C496" s="176">
        <f t="shared" si="143"/>
        <v>730</v>
      </c>
      <c r="D496" s="176">
        <f>SUM(D497:D499)</f>
        <v>0</v>
      </c>
      <c r="E496" s="176">
        <f>SUM(E497:E499)</f>
        <v>0</v>
      </c>
      <c r="F496" s="176">
        <f aca="true" t="shared" si="144" ref="F496:H496">SUM(F497:F499)</f>
        <v>730</v>
      </c>
      <c r="G496" s="176">
        <f t="shared" si="144"/>
        <v>0</v>
      </c>
      <c r="H496" s="176">
        <f t="shared" si="144"/>
        <v>0</v>
      </c>
    </row>
    <row r="497" spans="1:8" s="5" customFormat="1" ht="15">
      <c r="A497" s="167"/>
      <c r="B497" s="167" t="s">
        <v>595</v>
      </c>
      <c r="C497" s="176">
        <f t="shared" si="143"/>
        <v>230</v>
      </c>
      <c r="D497" s="176"/>
      <c r="E497" s="182"/>
      <c r="F497" s="182">
        <v>230</v>
      </c>
      <c r="G497" s="182"/>
      <c r="H497" s="170"/>
    </row>
    <row r="498" spans="1:8" s="5" customFormat="1" ht="15">
      <c r="A498" s="167"/>
      <c r="B498" s="167" t="s">
        <v>596</v>
      </c>
      <c r="C498" s="176">
        <f t="shared" si="143"/>
        <v>250</v>
      </c>
      <c r="D498" s="176"/>
      <c r="E498" s="182"/>
      <c r="F498" s="182">
        <v>250</v>
      </c>
      <c r="G498" s="182"/>
      <c r="H498" s="170"/>
    </row>
    <row r="499" spans="1:8" s="5" customFormat="1" ht="15">
      <c r="A499" s="167"/>
      <c r="B499" s="167" t="s">
        <v>675</v>
      </c>
      <c r="C499" s="176">
        <f t="shared" si="143"/>
        <v>250</v>
      </c>
      <c r="D499" s="176"/>
      <c r="E499" s="182"/>
      <c r="F499" s="182">
        <v>250</v>
      </c>
      <c r="G499" s="182"/>
      <c r="H499" s="170"/>
    </row>
    <row r="500" spans="1:8" s="5" customFormat="1" ht="15">
      <c r="A500" s="167" t="s">
        <v>251</v>
      </c>
      <c r="B500" s="26" t="s">
        <v>252</v>
      </c>
      <c r="C500" s="176">
        <f t="shared" si="143"/>
        <v>1150</v>
      </c>
      <c r="D500" s="176">
        <f>SUM(D501:D503)</f>
        <v>0</v>
      </c>
      <c r="E500" s="176">
        <f>SUM(E501:E503)</f>
        <v>0</v>
      </c>
      <c r="F500" s="176">
        <f aca="true" t="shared" si="145" ref="F500:H500">SUM(F501:F503)</f>
        <v>1150</v>
      </c>
      <c r="G500" s="176">
        <f t="shared" si="145"/>
        <v>0</v>
      </c>
      <c r="H500" s="176">
        <f t="shared" si="145"/>
        <v>0</v>
      </c>
    </row>
    <row r="501" spans="1:8" s="5" customFormat="1" ht="15">
      <c r="A501" s="167"/>
      <c r="B501" s="167" t="s">
        <v>595</v>
      </c>
      <c r="C501" s="176">
        <f t="shared" si="143"/>
        <v>350</v>
      </c>
      <c r="D501" s="176"/>
      <c r="E501" s="182"/>
      <c r="F501" s="182">
        <v>350</v>
      </c>
      <c r="G501" s="182"/>
      <c r="H501" s="170"/>
    </row>
    <row r="502" spans="1:8" s="5" customFormat="1" ht="15">
      <c r="A502" s="167"/>
      <c r="B502" s="167" t="s">
        <v>596</v>
      </c>
      <c r="C502" s="176">
        <f t="shared" si="143"/>
        <v>400</v>
      </c>
      <c r="D502" s="176"/>
      <c r="E502" s="182"/>
      <c r="F502" s="182">
        <v>400</v>
      </c>
      <c r="G502" s="182"/>
      <c r="H502" s="170"/>
    </row>
    <row r="503" spans="1:8" s="5" customFormat="1" ht="15">
      <c r="A503" s="167"/>
      <c r="B503" s="167" t="s">
        <v>675</v>
      </c>
      <c r="C503" s="176">
        <f t="shared" si="143"/>
        <v>400</v>
      </c>
      <c r="D503" s="176"/>
      <c r="E503" s="182"/>
      <c r="F503" s="182">
        <v>400</v>
      </c>
      <c r="G503" s="182"/>
      <c r="H503" s="170"/>
    </row>
    <row r="504" spans="1:8" s="5" customFormat="1" ht="15">
      <c r="A504" s="167" t="s">
        <v>253</v>
      </c>
      <c r="B504" s="26" t="s">
        <v>254</v>
      </c>
      <c r="C504" s="176">
        <f t="shared" si="143"/>
        <v>1150</v>
      </c>
      <c r="D504" s="176">
        <f>SUM(D505:D507)</f>
        <v>0</v>
      </c>
      <c r="E504" s="176">
        <f>SUM(E505:E507)</f>
        <v>0</v>
      </c>
      <c r="F504" s="176">
        <f aca="true" t="shared" si="146" ref="F504:H504">SUM(F505:F507)</f>
        <v>1150</v>
      </c>
      <c r="G504" s="176">
        <f t="shared" si="146"/>
        <v>0</v>
      </c>
      <c r="H504" s="176">
        <f t="shared" si="146"/>
        <v>0</v>
      </c>
    </row>
    <row r="505" spans="1:8" s="5" customFormat="1" ht="15">
      <c r="A505" s="167"/>
      <c r="B505" s="167" t="s">
        <v>595</v>
      </c>
      <c r="C505" s="176">
        <f t="shared" si="143"/>
        <v>350</v>
      </c>
      <c r="D505" s="176"/>
      <c r="E505" s="182"/>
      <c r="F505" s="182">
        <v>350</v>
      </c>
      <c r="G505" s="182"/>
      <c r="H505" s="170"/>
    </row>
    <row r="506" spans="1:8" s="5" customFormat="1" ht="15">
      <c r="A506" s="167"/>
      <c r="B506" s="167" t="s">
        <v>596</v>
      </c>
      <c r="C506" s="176">
        <f t="shared" si="143"/>
        <v>400</v>
      </c>
      <c r="D506" s="176"/>
      <c r="E506" s="182"/>
      <c r="F506" s="182">
        <v>400</v>
      </c>
      <c r="G506" s="182"/>
      <c r="H506" s="170"/>
    </row>
    <row r="507" spans="1:8" s="5" customFormat="1" ht="15">
      <c r="A507" s="167"/>
      <c r="B507" s="167" t="s">
        <v>675</v>
      </c>
      <c r="C507" s="176">
        <f t="shared" si="143"/>
        <v>400</v>
      </c>
      <c r="D507" s="176"/>
      <c r="E507" s="182"/>
      <c r="F507" s="182">
        <v>400</v>
      </c>
      <c r="G507" s="182"/>
      <c r="H507" s="170"/>
    </row>
    <row r="508" spans="1:8" s="5" customFormat="1" ht="15">
      <c r="A508" s="167" t="s">
        <v>255</v>
      </c>
      <c r="B508" s="26" t="s">
        <v>256</v>
      </c>
      <c r="C508" s="176">
        <f t="shared" si="143"/>
        <v>1150</v>
      </c>
      <c r="D508" s="176">
        <f>SUM(D509:D511)</f>
        <v>0</v>
      </c>
      <c r="E508" s="176">
        <f>SUM(E509:E511)</f>
        <v>0</v>
      </c>
      <c r="F508" s="176">
        <f aca="true" t="shared" si="147" ref="F508:H508">SUM(F509:F511)</f>
        <v>1150</v>
      </c>
      <c r="G508" s="176">
        <f t="shared" si="147"/>
        <v>0</v>
      </c>
      <c r="H508" s="176">
        <f t="shared" si="147"/>
        <v>0</v>
      </c>
    </row>
    <row r="509" spans="1:8" s="5" customFormat="1" ht="15">
      <c r="A509" s="167"/>
      <c r="B509" s="167" t="s">
        <v>595</v>
      </c>
      <c r="C509" s="176">
        <f t="shared" si="143"/>
        <v>350</v>
      </c>
      <c r="D509" s="176"/>
      <c r="E509" s="182"/>
      <c r="F509" s="182">
        <v>350</v>
      </c>
      <c r="G509" s="182"/>
      <c r="H509" s="170"/>
    </row>
    <row r="510" spans="1:8" s="5" customFormat="1" ht="15">
      <c r="A510" s="167"/>
      <c r="B510" s="167" t="s">
        <v>596</v>
      </c>
      <c r="C510" s="176">
        <f t="shared" si="143"/>
        <v>400</v>
      </c>
      <c r="D510" s="176"/>
      <c r="E510" s="182"/>
      <c r="F510" s="182">
        <v>400</v>
      </c>
      <c r="G510" s="182"/>
      <c r="H510" s="170"/>
    </row>
    <row r="511" spans="1:8" s="5" customFormat="1" ht="15">
      <c r="A511" s="167"/>
      <c r="B511" s="167" t="s">
        <v>675</v>
      </c>
      <c r="C511" s="176">
        <f t="shared" si="143"/>
        <v>400</v>
      </c>
      <c r="D511" s="176"/>
      <c r="E511" s="182"/>
      <c r="F511" s="182">
        <v>400</v>
      </c>
      <c r="G511" s="182"/>
      <c r="H511" s="170"/>
    </row>
    <row r="512" spans="1:8" s="5" customFormat="1" ht="15">
      <c r="A512" s="167" t="s">
        <v>255</v>
      </c>
      <c r="B512" s="26" t="s">
        <v>257</v>
      </c>
      <c r="C512" s="176">
        <f t="shared" si="143"/>
        <v>650</v>
      </c>
      <c r="D512" s="176">
        <f>SUM(D513:D515)</f>
        <v>0</v>
      </c>
      <c r="E512" s="176">
        <f>SUM(E513:E515)</f>
        <v>0</v>
      </c>
      <c r="F512" s="176">
        <f aca="true" t="shared" si="148" ref="F512:H512">SUM(F513:F515)</f>
        <v>650</v>
      </c>
      <c r="G512" s="176">
        <f t="shared" si="148"/>
        <v>0</v>
      </c>
      <c r="H512" s="176">
        <f t="shared" si="148"/>
        <v>0</v>
      </c>
    </row>
    <row r="513" spans="1:8" s="5" customFormat="1" ht="15">
      <c r="A513" s="167"/>
      <c r="B513" s="167" t="s">
        <v>595</v>
      </c>
      <c r="C513" s="176">
        <f t="shared" si="143"/>
        <v>150</v>
      </c>
      <c r="D513" s="176"/>
      <c r="E513" s="182"/>
      <c r="F513" s="182">
        <v>150</v>
      </c>
      <c r="G513" s="182"/>
      <c r="H513" s="170"/>
    </row>
    <row r="514" spans="1:8" s="5" customFormat="1" ht="15">
      <c r="A514" s="167"/>
      <c r="B514" s="167" t="s">
        <v>596</v>
      </c>
      <c r="C514" s="176">
        <f t="shared" si="143"/>
        <v>250</v>
      </c>
      <c r="D514" s="176"/>
      <c r="E514" s="182"/>
      <c r="F514" s="182">
        <v>250</v>
      </c>
      <c r="G514" s="182"/>
      <c r="H514" s="170"/>
    </row>
    <row r="515" spans="1:8" s="5" customFormat="1" ht="15">
      <c r="A515" s="167"/>
      <c r="B515" s="167" t="s">
        <v>675</v>
      </c>
      <c r="C515" s="176">
        <f t="shared" si="143"/>
        <v>250</v>
      </c>
      <c r="D515" s="176"/>
      <c r="E515" s="182"/>
      <c r="F515" s="182">
        <v>250</v>
      </c>
      <c r="G515" s="182"/>
      <c r="H515" s="170"/>
    </row>
    <row r="516" spans="1:8" s="5" customFormat="1" ht="15">
      <c r="A516" s="167" t="s">
        <v>255</v>
      </c>
      <c r="B516" s="26" t="s">
        <v>258</v>
      </c>
      <c r="C516" s="176">
        <f t="shared" si="143"/>
        <v>550</v>
      </c>
      <c r="D516" s="176">
        <f>SUM(D517:D519)</f>
        <v>0</v>
      </c>
      <c r="E516" s="176">
        <f>SUM(E517:E519)</f>
        <v>0</v>
      </c>
      <c r="F516" s="176">
        <f aca="true" t="shared" si="149" ref="F516:H516">SUM(F517:F519)</f>
        <v>550</v>
      </c>
      <c r="G516" s="176">
        <f t="shared" si="149"/>
        <v>0</v>
      </c>
      <c r="H516" s="176">
        <f t="shared" si="149"/>
        <v>0</v>
      </c>
    </row>
    <row r="517" spans="1:8" s="5" customFormat="1" ht="15">
      <c r="A517" s="167"/>
      <c r="B517" s="167" t="s">
        <v>595</v>
      </c>
      <c r="C517" s="176">
        <f t="shared" si="143"/>
        <v>250</v>
      </c>
      <c r="D517" s="176"/>
      <c r="E517" s="182"/>
      <c r="F517" s="182">
        <v>250</v>
      </c>
      <c r="G517" s="182"/>
      <c r="H517" s="170"/>
    </row>
    <row r="518" spans="1:8" s="5" customFormat="1" ht="15">
      <c r="A518" s="167"/>
      <c r="B518" s="167" t="s">
        <v>596</v>
      </c>
      <c r="C518" s="176">
        <f t="shared" si="143"/>
        <v>150</v>
      </c>
      <c r="D518" s="176"/>
      <c r="E518" s="182"/>
      <c r="F518" s="182">
        <v>150</v>
      </c>
      <c r="G518" s="182"/>
      <c r="H518" s="170"/>
    </row>
    <row r="519" spans="1:8" s="5" customFormat="1" ht="15">
      <c r="A519" s="167"/>
      <c r="B519" s="167" t="s">
        <v>675</v>
      </c>
      <c r="C519" s="176">
        <f t="shared" si="143"/>
        <v>150</v>
      </c>
      <c r="D519" s="176"/>
      <c r="E519" s="182"/>
      <c r="F519" s="182">
        <v>150</v>
      </c>
      <c r="G519" s="182"/>
      <c r="H519" s="170"/>
    </row>
    <row r="520" spans="1:8" s="5" customFormat="1" ht="15">
      <c r="A520" s="167" t="s">
        <v>255</v>
      </c>
      <c r="B520" s="26" t="s">
        <v>259</v>
      </c>
      <c r="C520" s="176">
        <f t="shared" si="143"/>
        <v>450</v>
      </c>
      <c r="D520" s="176">
        <f>SUM(D521:D523)</f>
        <v>0</v>
      </c>
      <c r="E520" s="176">
        <f>SUM(E521:E523)</f>
        <v>0</v>
      </c>
      <c r="F520" s="176">
        <f aca="true" t="shared" si="150" ref="F520:H520">SUM(F521:F523)</f>
        <v>450</v>
      </c>
      <c r="G520" s="176">
        <f t="shared" si="150"/>
        <v>0</v>
      </c>
      <c r="H520" s="176">
        <f t="shared" si="150"/>
        <v>0</v>
      </c>
    </row>
    <row r="521" spans="1:8" s="5" customFormat="1" ht="15">
      <c r="A521" s="167"/>
      <c r="B521" s="167" t="s">
        <v>595</v>
      </c>
      <c r="C521" s="176">
        <f t="shared" si="143"/>
        <v>150</v>
      </c>
      <c r="D521" s="176"/>
      <c r="E521" s="182"/>
      <c r="F521" s="182">
        <v>150</v>
      </c>
      <c r="G521" s="182"/>
      <c r="H521" s="170"/>
    </row>
    <row r="522" spans="1:8" s="5" customFormat="1" ht="15">
      <c r="A522" s="167"/>
      <c r="B522" s="167" t="s">
        <v>596</v>
      </c>
      <c r="C522" s="176">
        <f t="shared" si="143"/>
        <v>150</v>
      </c>
      <c r="D522" s="176"/>
      <c r="E522" s="182"/>
      <c r="F522" s="182">
        <v>150</v>
      </c>
      <c r="G522" s="182"/>
      <c r="H522" s="170"/>
    </row>
    <row r="523" spans="1:8" s="5" customFormat="1" ht="15">
      <c r="A523" s="167"/>
      <c r="B523" s="167" t="s">
        <v>675</v>
      </c>
      <c r="C523" s="176">
        <f t="shared" si="143"/>
        <v>150</v>
      </c>
      <c r="D523" s="176"/>
      <c r="E523" s="182"/>
      <c r="F523" s="182">
        <v>150</v>
      </c>
      <c r="G523" s="182"/>
      <c r="H523" s="170"/>
    </row>
    <row r="524" spans="1:8" s="5" customFormat="1" ht="15">
      <c r="A524" s="11" t="s">
        <v>260</v>
      </c>
      <c r="B524" s="11" t="s">
        <v>261</v>
      </c>
      <c r="C524" s="174">
        <f t="shared" si="143"/>
        <v>717.4</v>
      </c>
      <c r="D524" s="174">
        <f>SUM(D525:D527)</f>
        <v>0</v>
      </c>
      <c r="E524" s="174">
        <f>SUM(E525:E527)</f>
        <v>0</v>
      </c>
      <c r="F524" s="174">
        <f aca="true" t="shared" si="151" ref="F524:H524">SUM(F525:F527)</f>
        <v>717.4</v>
      </c>
      <c r="G524" s="174">
        <f t="shared" si="151"/>
        <v>0</v>
      </c>
      <c r="H524" s="174">
        <f t="shared" si="151"/>
        <v>0</v>
      </c>
    </row>
    <row r="525" spans="1:8" s="5" customFormat="1" ht="15">
      <c r="A525" s="167"/>
      <c r="B525" s="167" t="s">
        <v>595</v>
      </c>
      <c r="C525" s="176">
        <f t="shared" si="143"/>
        <v>304.2</v>
      </c>
      <c r="D525" s="176"/>
      <c r="E525" s="176"/>
      <c r="F525" s="176">
        <v>304.2</v>
      </c>
      <c r="G525" s="176"/>
      <c r="H525" s="176"/>
    </row>
    <row r="526" spans="1:8" s="5" customFormat="1" ht="15">
      <c r="A526" s="167"/>
      <c r="B526" s="167" t="s">
        <v>596</v>
      </c>
      <c r="C526" s="176">
        <f t="shared" si="143"/>
        <v>202.8</v>
      </c>
      <c r="D526" s="176"/>
      <c r="E526" s="176"/>
      <c r="F526" s="176">
        <v>202.8</v>
      </c>
      <c r="G526" s="176"/>
      <c r="H526" s="176"/>
    </row>
    <row r="527" spans="1:8" s="5" customFormat="1" ht="15">
      <c r="A527" s="167"/>
      <c r="B527" s="167" t="s">
        <v>675</v>
      </c>
      <c r="C527" s="176">
        <f t="shared" si="143"/>
        <v>210.4</v>
      </c>
      <c r="D527" s="176"/>
      <c r="E527" s="176"/>
      <c r="F527" s="176">
        <v>210.4</v>
      </c>
      <c r="G527" s="176"/>
      <c r="H527" s="176"/>
    </row>
    <row r="528" spans="1:8" s="5" customFormat="1" ht="15">
      <c r="A528" s="210"/>
      <c r="B528" s="210" t="s">
        <v>227</v>
      </c>
      <c r="C528" s="211">
        <f t="shared" si="143"/>
        <v>487625</v>
      </c>
      <c r="D528" s="212">
        <f>SUM(D529:D531)</f>
        <v>0</v>
      </c>
      <c r="E528" s="212">
        <f>SUM(E529:E531)</f>
        <v>0</v>
      </c>
      <c r="F528" s="212">
        <f>SUM(F529:F531)</f>
        <v>487625</v>
      </c>
      <c r="G528" s="212">
        <f>SUM(G529:G531)</f>
        <v>0</v>
      </c>
      <c r="H528" s="212">
        <f>SUM(H529:H531)</f>
        <v>0</v>
      </c>
    </row>
    <row r="529" spans="1:8" s="5" customFormat="1" ht="15">
      <c r="A529" s="12"/>
      <c r="B529" s="167" t="s">
        <v>595</v>
      </c>
      <c r="C529" s="177">
        <f t="shared" si="143"/>
        <v>140400</v>
      </c>
      <c r="D529" s="178">
        <f aca="true" t="shared" si="152" ref="D529:H531">SUM(D534)</f>
        <v>0</v>
      </c>
      <c r="E529" s="178">
        <f t="shared" si="152"/>
        <v>0</v>
      </c>
      <c r="F529" s="177">
        <f t="shared" si="152"/>
        <v>140400</v>
      </c>
      <c r="G529" s="178">
        <f>SUM(G534)</f>
        <v>0</v>
      </c>
      <c r="H529" s="178">
        <f>SUM(H534)</f>
        <v>0</v>
      </c>
    </row>
    <row r="530" spans="1:8" s="5" customFormat="1" ht="15">
      <c r="A530" s="12"/>
      <c r="B530" s="167" t="s">
        <v>596</v>
      </c>
      <c r="C530" s="177">
        <f t="shared" si="143"/>
        <v>161500</v>
      </c>
      <c r="D530" s="178">
        <f t="shared" si="152"/>
        <v>0</v>
      </c>
      <c r="E530" s="178">
        <f t="shared" si="152"/>
        <v>0</v>
      </c>
      <c r="F530" s="178">
        <f t="shared" si="152"/>
        <v>161500</v>
      </c>
      <c r="G530" s="178">
        <f t="shared" si="152"/>
        <v>0</v>
      </c>
      <c r="H530" s="178">
        <f t="shared" si="152"/>
        <v>0</v>
      </c>
    </row>
    <row r="531" spans="1:8" s="5" customFormat="1" ht="15">
      <c r="A531" s="12"/>
      <c r="B531" s="167" t="s">
        <v>675</v>
      </c>
      <c r="C531" s="177">
        <f t="shared" si="143"/>
        <v>185725</v>
      </c>
      <c r="D531" s="178">
        <f t="shared" si="152"/>
        <v>0</v>
      </c>
      <c r="E531" s="178">
        <f t="shared" si="152"/>
        <v>0</v>
      </c>
      <c r="F531" s="178">
        <f t="shared" si="152"/>
        <v>185725</v>
      </c>
      <c r="G531" s="178">
        <f t="shared" si="152"/>
        <v>0</v>
      </c>
      <c r="H531" s="178">
        <f t="shared" si="152"/>
        <v>0</v>
      </c>
    </row>
    <row r="532" spans="1:8" s="5" customFormat="1" ht="25.5">
      <c r="A532" s="14"/>
      <c r="B532" s="14" t="s">
        <v>262</v>
      </c>
      <c r="C532" s="180">
        <f t="shared" si="143"/>
        <v>487625</v>
      </c>
      <c r="D532" s="180">
        <f>D533</f>
        <v>0</v>
      </c>
      <c r="E532" s="180">
        <f aca="true" t="shared" si="153" ref="E532:H532">E533</f>
        <v>0</v>
      </c>
      <c r="F532" s="180">
        <f t="shared" si="153"/>
        <v>487625</v>
      </c>
      <c r="G532" s="180">
        <f t="shared" si="153"/>
        <v>0</v>
      </c>
      <c r="H532" s="180">
        <f t="shared" si="153"/>
        <v>0</v>
      </c>
    </row>
    <row r="533" spans="1:8" s="5" customFormat="1" ht="25.5">
      <c r="A533" s="12" t="s">
        <v>263</v>
      </c>
      <c r="B533" s="12" t="s">
        <v>49</v>
      </c>
      <c r="C533" s="177">
        <f t="shared" si="143"/>
        <v>487625</v>
      </c>
      <c r="D533" s="178">
        <f>SUM(D534:D536)</f>
        <v>0</v>
      </c>
      <c r="E533" s="178">
        <f>SUM(E534:E536)</f>
        <v>0</v>
      </c>
      <c r="F533" s="178">
        <f>SUM(F534:F536)</f>
        <v>487625</v>
      </c>
      <c r="G533" s="178">
        <f>SUM(G534:G536)</f>
        <v>0</v>
      </c>
      <c r="H533" s="178">
        <f>SUM(H534:H536)</f>
        <v>0</v>
      </c>
    </row>
    <row r="534" spans="1:8" s="5" customFormat="1" ht="15">
      <c r="A534" s="12"/>
      <c r="B534" s="167" t="s">
        <v>595</v>
      </c>
      <c r="C534" s="177">
        <f t="shared" si="143"/>
        <v>140400</v>
      </c>
      <c r="D534" s="178"/>
      <c r="E534" s="175"/>
      <c r="F534" s="178">
        <v>140400</v>
      </c>
      <c r="G534" s="175"/>
      <c r="H534" s="178"/>
    </row>
    <row r="535" spans="1:8" s="5" customFormat="1" ht="15">
      <c r="A535" s="12"/>
      <c r="B535" s="167" t="s">
        <v>596</v>
      </c>
      <c r="C535" s="177">
        <f t="shared" si="143"/>
        <v>161500</v>
      </c>
      <c r="D535" s="178"/>
      <c r="E535" s="175"/>
      <c r="F535" s="178">
        <v>161500</v>
      </c>
      <c r="G535" s="175"/>
      <c r="H535" s="178"/>
    </row>
    <row r="536" spans="1:8" s="5" customFormat="1" ht="15">
      <c r="A536" s="12"/>
      <c r="B536" s="167" t="s">
        <v>675</v>
      </c>
      <c r="C536" s="177">
        <f t="shared" si="143"/>
        <v>185725</v>
      </c>
      <c r="D536" s="178"/>
      <c r="E536" s="175"/>
      <c r="F536" s="178">
        <f>F535*1.15</f>
        <v>185725</v>
      </c>
      <c r="G536" s="175"/>
      <c r="H536" s="178"/>
    </row>
    <row r="537" spans="1:8" s="5" customFormat="1" ht="15">
      <c r="A537" s="213"/>
      <c r="B537" s="8" t="s">
        <v>783</v>
      </c>
      <c r="C537" s="203">
        <f t="shared" si="143"/>
        <v>29195</v>
      </c>
      <c r="D537" s="203">
        <f>SUM(D538:D540)</f>
        <v>1754</v>
      </c>
      <c r="E537" s="203">
        <f>SUM(E538:E540)</f>
        <v>11610</v>
      </c>
      <c r="F537" s="203">
        <f>SUM(F538:F540)</f>
        <v>14840</v>
      </c>
      <c r="G537" s="203">
        <f aca="true" t="shared" si="154" ref="G537:H537">SUM(G538:G540)</f>
        <v>991</v>
      </c>
      <c r="H537" s="203">
        <f t="shared" si="154"/>
        <v>0</v>
      </c>
    </row>
    <row r="538" spans="1:8" s="5" customFormat="1" ht="15">
      <c r="A538" s="167"/>
      <c r="B538" s="167" t="s">
        <v>595</v>
      </c>
      <c r="C538" s="176">
        <f t="shared" si="143"/>
        <v>9327</v>
      </c>
      <c r="D538" s="170">
        <f>D543+D547+D563+D567+D571+D575+D579</f>
        <v>530</v>
      </c>
      <c r="E538" s="170">
        <f aca="true" t="shared" si="155" ref="E538:H538">E543+E547+E563+E567+E571+E575+E579</f>
        <v>3860</v>
      </c>
      <c r="F538" s="170">
        <f>F543+F547+F563+F567+F571+F575+F579</f>
        <v>4629</v>
      </c>
      <c r="G538" s="170">
        <f t="shared" si="155"/>
        <v>308</v>
      </c>
      <c r="H538" s="170">
        <f t="shared" si="155"/>
        <v>0</v>
      </c>
    </row>
    <row r="539" spans="1:8" s="5" customFormat="1" ht="15">
      <c r="A539" s="167"/>
      <c r="B539" s="167" t="s">
        <v>596</v>
      </c>
      <c r="C539" s="176">
        <f t="shared" si="143"/>
        <v>9792</v>
      </c>
      <c r="D539" s="170">
        <f aca="true" t="shared" si="156" ref="D539:H540">D544+D548+D564+D568+D572+D576+D580</f>
        <v>583</v>
      </c>
      <c r="E539" s="170">
        <f t="shared" si="156"/>
        <v>3870</v>
      </c>
      <c r="F539" s="170">
        <f t="shared" si="156"/>
        <v>5001</v>
      </c>
      <c r="G539" s="170">
        <f t="shared" si="156"/>
        <v>338</v>
      </c>
      <c r="H539" s="170">
        <f t="shared" si="156"/>
        <v>0</v>
      </c>
    </row>
    <row r="540" spans="1:8" s="5" customFormat="1" ht="15">
      <c r="A540" s="167"/>
      <c r="B540" s="167" t="s">
        <v>675</v>
      </c>
      <c r="C540" s="176">
        <f t="shared" si="143"/>
        <v>10076</v>
      </c>
      <c r="D540" s="170">
        <f t="shared" si="156"/>
        <v>641</v>
      </c>
      <c r="E540" s="170">
        <f t="shared" si="156"/>
        <v>3880</v>
      </c>
      <c r="F540" s="170">
        <f t="shared" si="156"/>
        <v>5210</v>
      </c>
      <c r="G540" s="170">
        <f t="shared" si="156"/>
        <v>345</v>
      </c>
      <c r="H540" s="170">
        <f t="shared" si="156"/>
        <v>0</v>
      </c>
    </row>
    <row r="541" spans="1:8" s="5" customFormat="1" ht="51">
      <c r="A541" s="35"/>
      <c r="B541" s="35" t="s">
        <v>265</v>
      </c>
      <c r="C541" s="186">
        <f>C542+C546+C562+C566+C570+C574+C578</f>
        <v>29195</v>
      </c>
      <c r="D541" s="186">
        <f aca="true" t="shared" si="157" ref="D541:H541">D542+D546+D562+D566+D570+D574+D578</f>
        <v>1754</v>
      </c>
      <c r="E541" s="186">
        <f t="shared" si="157"/>
        <v>11610</v>
      </c>
      <c r="F541" s="186">
        <f t="shared" si="157"/>
        <v>14840</v>
      </c>
      <c r="G541" s="186">
        <f t="shared" si="157"/>
        <v>991</v>
      </c>
      <c r="H541" s="186">
        <f t="shared" si="157"/>
        <v>0</v>
      </c>
    </row>
    <row r="542" spans="1:8" s="5" customFormat="1" ht="38.25">
      <c r="A542" s="11" t="s">
        <v>266</v>
      </c>
      <c r="B542" s="38" t="s">
        <v>267</v>
      </c>
      <c r="C542" s="189">
        <f aca="true" t="shared" si="158" ref="C542:E542">SUM(C543:C545)</f>
        <v>13529</v>
      </c>
      <c r="D542" s="189">
        <f t="shared" si="158"/>
        <v>1754</v>
      </c>
      <c r="E542" s="189">
        <f t="shared" si="158"/>
        <v>9210</v>
      </c>
      <c r="F542" s="189">
        <f>SUM(F543:F545)</f>
        <v>2565</v>
      </c>
      <c r="G542" s="189">
        <f aca="true" t="shared" si="159" ref="G542:H542">SUM(G543:G545)</f>
        <v>0</v>
      </c>
      <c r="H542" s="189">
        <f t="shared" si="159"/>
        <v>0</v>
      </c>
    </row>
    <row r="543" spans="1:8" s="5" customFormat="1" ht="15">
      <c r="A543" s="167"/>
      <c r="B543" s="167" t="s">
        <v>595</v>
      </c>
      <c r="C543" s="176">
        <f>SUM(D543:H543)</f>
        <v>4435</v>
      </c>
      <c r="D543" s="190">
        <v>530</v>
      </c>
      <c r="E543" s="191">
        <v>3060</v>
      </c>
      <c r="F543" s="191">
        <v>845</v>
      </c>
      <c r="G543" s="182"/>
      <c r="H543" s="176"/>
    </row>
    <row r="544" spans="1:8" s="5" customFormat="1" ht="15">
      <c r="A544" s="167"/>
      <c r="B544" s="167" t="s">
        <v>596</v>
      </c>
      <c r="C544" s="176">
        <f aca="true" t="shared" si="160" ref="C544:C585">SUM(D544:H544)</f>
        <v>4508</v>
      </c>
      <c r="D544" s="190">
        <v>583</v>
      </c>
      <c r="E544" s="191">
        <v>3070</v>
      </c>
      <c r="F544" s="191">
        <v>855</v>
      </c>
      <c r="G544" s="182"/>
      <c r="H544" s="176"/>
    </row>
    <row r="545" spans="1:8" s="5" customFormat="1" ht="15">
      <c r="A545" s="167"/>
      <c r="B545" s="167" t="s">
        <v>675</v>
      </c>
      <c r="C545" s="176">
        <f t="shared" si="160"/>
        <v>4586</v>
      </c>
      <c r="D545" s="190">
        <v>641</v>
      </c>
      <c r="E545" s="191">
        <v>3080</v>
      </c>
      <c r="F545" s="191">
        <v>865</v>
      </c>
      <c r="G545" s="182"/>
      <c r="H545" s="176"/>
    </row>
    <row r="546" spans="1:8" s="5" customFormat="1" ht="25.5">
      <c r="A546" s="11" t="s">
        <v>268</v>
      </c>
      <c r="B546" s="11" t="s">
        <v>269</v>
      </c>
      <c r="C546" s="189">
        <f aca="true" t="shared" si="161" ref="C546:E546">SUM(C547:C549)</f>
        <v>8446</v>
      </c>
      <c r="D546" s="189">
        <f t="shared" si="161"/>
        <v>0</v>
      </c>
      <c r="E546" s="189">
        <f t="shared" si="161"/>
        <v>0</v>
      </c>
      <c r="F546" s="189">
        <f>SUM(F547:F549)</f>
        <v>8379</v>
      </c>
      <c r="G546" s="189">
        <f aca="true" t="shared" si="162" ref="G546:H546">SUM(G547:G549)</f>
        <v>67</v>
      </c>
      <c r="H546" s="189">
        <f t="shared" si="162"/>
        <v>0</v>
      </c>
    </row>
    <row r="547" spans="1:8" s="5" customFormat="1" ht="15">
      <c r="A547" s="167"/>
      <c r="B547" s="167" t="s">
        <v>595</v>
      </c>
      <c r="C547" s="176">
        <f t="shared" si="160"/>
        <v>2580</v>
      </c>
      <c r="D547" s="190">
        <f>D551+D555+D559</f>
        <v>0</v>
      </c>
      <c r="E547" s="190">
        <f aca="true" t="shared" si="163" ref="E547:H547">E551+E555+E559</f>
        <v>0</v>
      </c>
      <c r="F547" s="190">
        <f t="shared" si="163"/>
        <v>2560</v>
      </c>
      <c r="G547" s="190">
        <f t="shared" si="163"/>
        <v>20</v>
      </c>
      <c r="H547" s="190">
        <f t="shared" si="163"/>
        <v>0</v>
      </c>
    </row>
    <row r="548" spans="1:8" s="5" customFormat="1" ht="15">
      <c r="A548" s="167"/>
      <c r="B548" s="167" t="s">
        <v>596</v>
      </c>
      <c r="C548" s="176">
        <f t="shared" si="160"/>
        <v>2837</v>
      </c>
      <c r="D548" s="190">
        <f aca="true" t="shared" si="164" ref="D548:H549">D552+D556+D560</f>
        <v>0</v>
      </c>
      <c r="E548" s="190">
        <f t="shared" si="164"/>
        <v>0</v>
      </c>
      <c r="F548" s="190">
        <f t="shared" si="164"/>
        <v>2815</v>
      </c>
      <c r="G548" s="190">
        <f t="shared" si="164"/>
        <v>22</v>
      </c>
      <c r="H548" s="190">
        <f t="shared" si="164"/>
        <v>0</v>
      </c>
    </row>
    <row r="549" spans="1:8" s="5" customFormat="1" ht="15">
      <c r="A549" s="167"/>
      <c r="B549" s="167" t="s">
        <v>675</v>
      </c>
      <c r="C549" s="176">
        <f t="shared" si="160"/>
        <v>3029</v>
      </c>
      <c r="D549" s="190">
        <f t="shared" si="164"/>
        <v>0</v>
      </c>
      <c r="E549" s="190">
        <f t="shared" si="164"/>
        <v>0</v>
      </c>
      <c r="F549" s="190">
        <f t="shared" si="164"/>
        <v>3004</v>
      </c>
      <c r="G549" s="190">
        <f t="shared" si="164"/>
        <v>25</v>
      </c>
      <c r="H549" s="190">
        <f t="shared" si="164"/>
        <v>0</v>
      </c>
    </row>
    <row r="550" spans="1:9" s="5" customFormat="1" ht="15">
      <c r="A550" s="167" t="s">
        <v>270</v>
      </c>
      <c r="B550" s="42" t="s">
        <v>271</v>
      </c>
      <c r="C550" s="192">
        <f aca="true" t="shared" si="165" ref="C550:E550">SUM(C551:C553)</f>
        <v>5386</v>
      </c>
      <c r="D550" s="192">
        <f t="shared" si="165"/>
        <v>0</v>
      </c>
      <c r="E550" s="192">
        <f t="shared" si="165"/>
        <v>0</v>
      </c>
      <c r="F550" s="192">
        <f>SUM(F551:F553)</f>
        <v>5386</v>
      </c>
      <c r="G550" s="192">
        <f aca="true" t="shared" si="166" ref="G550:H550">SUM(G551:G553)</f>
        <v>0</v>
      </c>
      <c r="H550" s="192">
        <f t="shared" si="166"/>
        <v>0</v>
      </c>
      <c r="I550" s="149"/>
    </row>
    <row r="551" spans="1:8" s="5" customFormat="1" ht="15">
      <c r="A551" s="167"/>
      <c r="B551" s="167" t="s">
        <v>595</v>
      </c>
      <c r="C551" s="176">
        <f>SUM(D551:H551)</f>
        <v>1636</v>
      </c>
      <c r="D551" s="190"/>
      <c r="E551" s="191"/>
      <c r="F551" s="191">
        <v>1636</v>
      </c>
      <c r="G551" s="191"/>
      <c r="H551" s="176"/>
    </row>
    <row r="552" spans="1:8" s="5" customFormat="1" ht="15">
      <c r="A552" s="167"/>
      <c r="B552" s="167" t="s">
        <v>596</v>
      </c>
      <c r="C552" s="176">
        <f t="shared" si="160"/>
        <v>1800</v>
      </c>
      <c r="D552" s="190"/>
      <c r="E552" s="191"/>
      <c r="F552" s="191">
        <v>1800</v>
      </c>
      <c r="G552" s="191"/>
      <c r="H552" s="176"/>
    </row>
    <row r="553" spans="1:8" s="5" customFormat="1" ht="15">
      <c r="A553" s="167"/>
      <c r="B553" s="167" t="s">
        <v>675</v>
      </c>
      <c r="C553" s="176">
        <f t="shared" si="160"/>
        <v>1950</v>
      </c>
      <c r="D553" s="190"/>
      <c r="E553" s="191"/>
      <c r="F553" s="191">
        <v>1950</v>
      </c>
      <c r="G553" s="191"/>
      <c r="H553" s="176"/>
    </row>
    <row r="554" spans="1:8" s="5" customFormat="1" ht="15">
      <c r="A554" s="167" t="s">
        <v>272</v>
      </c>
      <c r="B554" s="42" t="s">
        <v>273</v>
      </c>
      <c r="C554" s="192">
        <f aca="true" t="shared" si="167" ref="C554:E554">SUM(C555:C557)</f>
        <v>1977</v>
      </c>
      <c r="D554" s="192">
        <f t="shared" si="167"/>
        <v>0</v>
      </c>
      <c r="E554" s="192">
        <f t="shared" si="167"/>
        <v>0</v>
      </c>
      <c r="F554" s="192">
        <f>SUM(F555:F557)</f>
        <v>1910</v>
      </c>
      <c r="G554" s="192">
        <f aca="true" t="shared" si="168" ref="G554:H554">SUM(G555:G557)</f>
        <v>67</v>
      </c>
      <c r="H554" s="192">
        <f t="shared" si="168"/>
        <v>0</v>
      </c>
    </row>
    <row r="555" spans="1:8" s="5" customFormat="1" ht="15">
      <c r="A555" s="167"/>
      <c r="B555" s="167" t="s">
        <v>595</v>
      </c>
      <c r="C555" s="176">
        <f t="shared" si="160"/>
        <v>605</v>
      </c>
      <c r="D555" s="190"/>
      <c r="E555" s="191"/>
      <c r="F555" s="191">
        <v>585</v>
      </c>
      <c r="G555" s="191">
        <v>20</v>
      </c>
      <c r="H555" s="176"/>
    </row>
    <row r="556" spans="1:8" s="5" customFormat="1" ht="15">
      <c r="A556" s="167"/>
      <c r="B556" s="167" t="s">
        <v>596</v>
      </c>
      <c r="C556" s="176">
        <f t="shared" si="160"/>
        <v>665</v>
      </c>
      <c r="D556" s="190"/>
      <c r="E556" s="191"/>
      <c r="F556" s="191">
        <v>643</v>
      </c>
      <c r="G556" s="191">
        <v>22</v>
      </c>
      <c r="H556" s="176"/>
    </row>
    <row r="557" spans="1:8" s="5" customFormat="1" ht="15">
      <c r="A557" s="167"/>
      <c r="B557" s="167" t="s">
        <v>675</v>
      </c>
      <c r="C557" s="176">
        <f t="shared" si="160"/>
        <v>707</v>
      </c>
      <c r="D557" s="190"/>
      <c r="E557" s="191"/>
      <c r="F557" s="191">
        <v>682</v>
      </c>
      <c r="G557" s="191">
        <v>25</v>
      </c>
      <c r="H557" s="176"/>
    </row>
    <row r="558" spans="1:8" s="5" customFormat="1" ht="15">
      <c r="A558" s="167" t="s">
        <v>274</v>
      </c>
      <c r="B558" s="42" t="s">
        <v>275</v>
      </c>
      <c r="C558" s="192">
        <f aca="true" t="shared" si="169" ref="C558:E558">SUM(C559:C561)</f>
        <v>1083</v>
      </c>
      <c r="D558" s="192">
        <f t="shared" si="169"/>
        <v>0</v>
      </c>
      <c r="E558" s="192">
        <f t="shared" si="169"/>
        <v>0</v>
      </c>
      <c r="F558" s="192">
        <f>SUM(F559:F561)</f>
        <v>1083</v>
      </c>
      <c r="G558" s="192">
        <f aca="true" t="shared" si="170" ref="G558:H558">SUM(G559:G561)</f>
        <v>0</v>
      </c>
      <c r="H558" s="192">
        <f t="shared" si="170"/>
        <v>0</v>
      </c>
    </row>
    <row r="559" spans="1:8" s="5" customFormat="1" ht="15">
      <c r="A559" s="167"/>
      <c r="B559" s="167" t="s">
        <v>595</v>
      </c>
      <c r="C559" s="176">
        <f t="shared" si="160"/>
        <v>339</v>
      </c>
      <c r="D559" s="190"/>
      <c r="E559" s="191"/>
      <c r="F559" s="191">
        <v>339</v>
      </c>
      <c r="G559" s="191"/>
      <c r="H559" s="176"/>
    </row>
    <row r="560" spans="1:8" s="5" customFormat="1" ht="15">
      <c r="A560" s="167"/>
      <c r="B560" s="167" t="s">
        <v>596</v>
      </c>
      <c r="C560" s="176">
        <f t="shared" si="160"/>
        <v>372</v>
      </c>
      <c r="D560" s="190"/>
      <c r="E560" s="191"/>
      <c r="F560" s="191">
        <v>372</v>
      </c>
      <c r="G560" s="191"/>
      <c r="H560" s="176"/>
    </row>
    <row r="561" spans="1:8" s="5" customFormat="1" ht="15">
      <c r="A561" s="167"/>
      <c r="B561" s="167" t="s">
        <v>675</v>
      </c>
      <c r="C561" s="176">
        <f t="shared" si="160"/>
        <v>372</v>
      </c>
      <c r="D561" s="190"/>
      <c r="E561" s="191"/>
      <c r="F561" s="191">
        <v>372</v>
      </c>
      <c r="G561" s="191"/>
      <c r="H561" s="176"/>
    </row>
    <row r="562" spans="1:8" s="5" customFormat="1" ht="25.5">
      <c r="A562" s="11" t="s">
        <v>276</v>
      </c>
      <c r="B562" s="11" t="s">
        <v>277</v>
      </c>
      <c r="C562" s="189">
        <f aca="true" t="shared" si="171" ref="C562:E562">SUM(C563:C565)</f>
        <v>66</v>
      </c>
      <c r="D562" s="189">
        <f t="shared" si="171"/>
        <v>0</v>
      </c>
      <c r="E562" s="189">
        <f t="shared" si="171"/>
        <v>0</v>
      </c>
      <c r="F562" s="189">
        <f>SUM(F563:F565)</f>
        <v>66</v>
      </c>
      <c r="G562" s="189">
        <f aca="true" t="shared" si="172" ref="G562:H562">SUM(G563:G565)</f>
        <v>0</v>
      </c>
      <c r="H562" s="189">
        <f t="shared" si="172"/>
        <v>0</v>
      </c>
    </row>
    <row r="563" spans="1:8" s="5" customFormat="1" ht="15">
      <c r="A563" s="167"/>
      <c r="B563" s="167" t="s">
        <v>595</v>
      </c>
      <c r="C563" s="176">
        <f t="shared" si="160"/>
        <v>19</v>
      </c>
      <c r="D563" s="190"/>
      <c r="E563" s="191"/>
      <c r="F563" s="191">
        <v>19</v>
      </c>
      <c r="G563" s="182"/>
      <c r="H563" s="176"/>
    </row>
    <row r="564" spans="1:8" s="5" customFormat="1" ht="15">
      <c r="A564" s="167"/>
      <c r="B564" s="167" t="s">
        <v>596</v>
      </c>
      <c r="C564" s="176">
        <f t="shared" si="160"/>
        <v>21</v>
      </c>
      <c r="D564" s="190"/>
      <c r="E564" s="191"/>
      <c r="F564" s="191">
        <v>21</v>
      </c>
      <c r="G564" s="182"/>
      <c r="H564" s="176"/>
    </row>
    <row r="565" spans="1:8" s="5" customFormat="1" ht="15">
      <c r="A565" s="167"/>
      <c r="B565" s="167" t="s">
        <v>675</v>
      </c>
      <c r="C565" s="176">
        <f t="shared" si="160"/>
        <v>26</v>
      </c>
      <c r="D565" s="190"/>
      <c r="E565" s="191"/>
      <c r="F565" s="191">
        <v>26</v>
      </c>
      <c r="G565" s="182"/>
      <c r="H565" s="176"/>
    </row>
    <row r="566" spans="1:8" s="5" customFormat="1" ht="38.25">
      <c r="A566" s="11" t="s">
        <v>278</v>
      </c>
      <c r="B566" s="11" t="s">
        <v>279</v>
      </c>
      <c r="C566" s="189">
        <f aca="true" t="shared" si="173" ref="C566:E566">SUM(C567:C569)</f>
        <v>90</v>
      </c>
      <c r="D566" s="189">
        <f t="shared" si="173"/>
        <v>0</v>
      </c>
      <c r="E566" s="189">
        <f t="shared" si="173"/>
        <v>0</v>
      </c>
      <c r="F566" s="189">
        <f>SUM(F567:F569)</f>
        <v>90</v>
      </c>
      <c r="G566" s="189">
        <f aca="true" t="shared" si="174" ref="G566:H566">SUM(G567:G569)</f>
        <v>0</v>
      </c>
      <c r="H566" s="189">
        <f t="shared" si="174"/>
        <v>0</v>
      </c>
    </row>
    <row r="567" spans="1:8" s="5" customFormat="1" ht="15">
      <c r="A567" s="167"/>
      <c r="B567" s="167" t="s">
        <v>595</v>
      </c>
      <c r="C567" s="176">
        <f t="shared" si="160"/>
        <v>25</v>
      </c>
      <c r="D567" s="190"/>
      <c r="E567" s="191"/>
      <c r="F567" s="191">
        <v>25</v>
      </c>
      <c r="G567" s="182"/>
      <c r="H567" s="176"/>
    </row>
    <row r="568" spans="1:8" s="5" customFormat="1" ht="15">
      <c r="A568" s="167"/>
      <c r="B568" s="167" t="s">
        <v>596</v>
      </c>
      <c r="C568" s="176">
        <f t="shared" si="160"/>
        <v>30</v>
      </c>
      <c r="D568" s="190"/>
      <c r="E568" s="191"/>
      <c r="F568" s="191">
        <v>30</v>
      </c>
      <c r="G568" s="182"/>
      <c r="H568" s="176"/>
    </row>
    <row r="569" spans="1:8" s="5" customFormat="1" ht="15">
      <c r="A569" s="167"/>
      <c r="B569" s="167" t="s">
        <v>675</v>
      </c>
      <c r="C569" s="176">
        <f t="shared" si="160"/>
        <v>35</v>
      </c>
      <c r="D569" s="190"/>
      <c r="E569" s="191"/>
      <c r="F569" s="191">
        <v>35</v>
      </c>
      <c r="G569" s="182"/>
      <c r="H569" s="176"/>
    </row>
    <row r="570" spans="1:8" s="5" customFormat="1" ht="38.25">
      <c r="A570" s="11" t="s">
        <v>280</v>
      </c>
      <c r="B570" s="11" t="s">
        <v>281</v>
      </c>
      <c r="C570" s="189">
        <f aca="true" t="shared" si="175" ref="C570:E570">SUM(C571:C573)</f>
        <v>3564</v>
      </c>
      <c r="D570" s="189">
        <f t="shared" si="175"/>
        <v>0</v>
      </c>
      <c r="E570" s="189">
        <f t="shared" si="175"/>
        <v>2400</v>
      </c>
      <c r="F570" s="189">
        <f>SUM(F571:F573)</f>
        <v>240</v>
      </c>
      <c r="G570" s="189">
        <f aca="true" t="shared" si="176" ref="G570:H570">SUM(G571:G573)</f>
        <v>924</v>
      </c>
      <c r="H570" s="189">
        <f t="shared" si="176"/>
        <v>0</v>
      </c>
    </row>
    <row r="571" spans="1:8" s="5" customFormat="1" ht="15">
      <c r="A571" s="167"/>
      <c r="B571" s="167" t="s">
        <v>595</v>
      </c>
      <c r="C571" s="176">
        <f t="shared" si="160"/>
        <v>1168</v>
      </c>
      <c r="D571" s="190"/>
      <c r="E571" s="191">
        <v>800</v>
      </c>
      <c r="F571" s="191">
        <v>80</v>
      </c>
      <c r="G571" s="191">
        <v>288</v>
      </c>
      <c r="H571" s="176">
        <f>SUM(H572:H576)</f>
        <v>0</v>
      </c>
    </row>
    <row r="572" spans="1:8" s="5" customFormat="1" ht="15">
      <c r="A572" s="167"/>
      <c r="B572" s="167" t="s">
        <v>596</v>
      </c>
      <c r="C572" s="176">
        <f t="shared" si="160"/>
        <v>1196</v>
      </c>
      <c r="D572" s="190"/>
      <c r="E572" s="191">
        <v>800</v>
      </c>
      <c r="F572" s="191">
        <v>80</v>
      </c>
      <c r="G572" s="191">
        <v>316</v>
      </c>
      <c r="H572" s="176"/>
    </row>
    <row r="573" spans="1:8" s="5" customFormat="1" ht="15">
      <c r="A573" s="167"/>
      <c r="B573" s="167" t="s">
        <v>675</v>
      </c>
      <c r="C573" s="176">
        <f t="shared" si="160"/>
        <v>1200</v>
      </c>
      <c r="D573" s="190"/>
      <c r="E573" s="191">
        <v>800</v>
      </c>
      <c r="F573" s="191">
        <v>80</v>
      </c>
      <c r="G573" s="191">
        <v>320</v>
      </c>
      <c r="H573" s="176"/>
    </row>
    <row r="574" spans="1:8" s="5" customFormat="1" ht="25.5">
      <c r="A574" s="11" t="s">
        <v>282</v>
      </c>
      <c r="B574" s="11" t="s">
        <v>283</v>
      </c>
      <c r="C574" s="189">
        <f aca="true" t="shared" si="177" ref="C574:E574">SUM(C575:C577)</f>
        <v>3500</v>
      </c>
      <c r="D574" s="189">
        <f t="shared" si="177"/>
        <v>0</v>
      </c>
      <c r="E574" s="189">
        <f t="shared" si="177"/>
        <v>0</v>
      </c>
      <c r="F574" s="189">
        <f>SUM(F575:F577)</f>
        <v>3500</v>
      </c>
      <c r="G574" s="189">
        <f aca="true" t="shared" si="178" ref="G574:H574">SUM(G575:G577)</f>
        <v>0</v>
      </c>
      <c r="H574" s="189">
        <f t="shared" si="178"/>
        <v>0</v>
      </c>
    </row>
    <row r="575" spans="1:8" s="5" customFormat="1" ht="15">
      <c r="A575" s="167"/>
      <c r="B575" s="167" t="s">
        <v>595</v>
      </c>
      <c r="C575" s="176">
        <f t="shared" si="160"/>
        <v>1100</v>
      </c>
      <c r="D575" s="190"/>
      <c r="E575" s="191"/>
      <c r="F575" s="191">
        <v>1100</v>
      </c>
      <c r="G575" s="182"/>
      <c r="H575" s="176"/>
    </row>
    <row r="576" spans="1:8" s="5" customFormat="1" ht="15">
      <c r="A576" s="167"/>
      <c r="B576" s="167" t="s">
        <v>596</v>
      </c>
      <c r="C576" s="176">
        <f t="shared" si="160"/>
        <v>1200</v>
      </c>
      <c r="D576" s="190"/>
      <c r="E576" s="191"/>
      <c r="F576" s="191">
        <v>1200</v>
      </c>
      <c r="G576" s="182"/>
      <c r="H576" s="176"/>
    </row>
    <row r="577" spans="1:8" s="5" customFormat="1" ht="15">
      <c r="A577" s="167"/>
      <c r="B577" s="167" t="s">
        <v>675</v>
      </c>
      <c r="C577" s="176">
        <f t="shared" si="160"/>
        <v>1200</v>
      </c>
      <c r="D577" s="190"/>
      <c r="E577" s="191"/>
      <c r="F577" s="191">
        <v>1200</v>
      </c>
      <c r="G577" s="182"/>
      <c r="H577" s="176"/>
    </row>
    <row r="578" spans="1:8" s="5" customFormat="1" ht="25.5">
      <c r="A578" s="11" t="s">
        <v>284</v>
      </c>
      <c r="B578" s="11" t="s">
        <v>285</v>
      </c>
      <c r="C578" s="189">
        <f aca="true" t="shared" si="179" ref="C578:E578">SUM(C579:C581)</f>
        <v>0</v>
      </c>
      <c r="D578" s="189">
        <f t="shared" si="179"/>
        <v>0</v>
      </c>
      <c r="E578" s="189">
        <f t="shared" si="179"/>
        <v>0</v>
      </c>
      <c r="F578" s="189">
        <f>SUM(F579:F581)</f>
        <v>0</v>
      </c>
      <c r="G578" s="189">
        <f aca="true" t="shared" si="180" ref="G578:H578">SUM(G579:G581)</f>
        <v>0</v>
      </c>
      <c r="H578" s="189">
        <f t="shared" si="180"/>
        <v>0</v>
      </c>
    </row>
    <row r="579" spans="1:8" s="5" customFormat="1" ht="15">
      <c r="A579" s="167"/>
      <c r="B579" s="167" t="s">
        <v>595</v>
      </c>
      <c r="C579" s="176">
        <f t="shared" si="160"/>
        <v>0</v>
      </c>
      <c r="D579" s="176"/>
      <c r="E579" s="182"/>
      <c r="F579" s="182"/>
      <c r="G579" s="182"/>
      <c r="H579" s="176"/>
    </row>
    <row r="580" spans="1:8" s="5" customFormat="1" ht="15">
      <c r="A580" s="167"/>
      <c r="B580" s="167" t="s">
        <v>596</v>
      </c>
      <c r="C580" s="176">
        <f t="shared" si="160"/>
        <v>0</v>
      </c>
      <c r="D580" s="176"/>
      <c r="E580" s="182"/>
      <c r="F580" s="182"/>
      <c r="G580" s="182"/>
      <c r="H580" s="176"/>
    </row>
    <row r="581" spans="1:8" s="5" customFormat="1" ht="15">
      <c r="A581" s="167"/>
      <c r="B581" s="167" t="s">
        <v>675</v>
      </c>
      <c r="C581" s="176">
        <f t="shared" si="160"/>
        <v>0</v>
      </c>
      <c r="D581" s="176"/>
      <c r="E581" s="182"/>
      <c r="F581" s="182"/>
      <c r="G581" s="182"/>
      <c r="H581" s="176"/>
    </row>
    <row r="582" spans="1:8" s="5" customFormat="1" ht="25.5">
      <c r="A582" s="213"/>
      <c r="B582" s="8" t="s">
        <v>784</v>
      </c>
      <c r="C582" s="203">
        <f t="shared" si="160"/>
        <v>667625.91284</v>
      </c>
      <c r="D582" s="203">
        <f>SUM(D583:D585)</f>
        <v>70000</v>
      </c>
      <c r="E582" s="203">
        <f>SUM(E583:E585)</f>
        <v>558567.31</v>
      </c>
      <c r="F582" s="203">
        <f aca="true" t="shared" si="181" ref="F582:H582">SUM(F583:F585)</f>
        <v>39058.60284</v>
      </c>
      <c r="G582" s="203">
        <f t="shared" si="181"/>
        <v>0</v>
      </c>
      <c r="H582" s="203">
        <f t="shared" si="181"/>
        <v>0</v>
      </c>
    </row>
    <row r="583" spans="1:8" s="5" customFormat="1" ht="15">
      <c r="A583" s="167"/>
      <c r="B583" s="167" t="s">
        <v>595</v>
      </c>
      <c r="C583" s="176">
        <f t="shared" si="160"/>
        <v>385570.83084</v>
      </c>
      <c r="D583" s="170">
        <f>D588</f>
        <v>70000</v>
      </c>
      <c r="E583" s="170">
        <f>E588</f>
        <v>278567.31</v>
      </c>
      <c r="F583" s="170">
        <f>F588</f>
        <v>37003.52084</v>
      </c>
      <c r="G583" s="170">
        <f aca="true" t="shared" si="182" ref="G583:H585">G588+G592+G608+G612+G616+G620+G624</f>
        <v>0</v>
      </c>
      <c r="H583" s="170">
        <f t="shared" si="182"/>
        <v>0</v>
      </c>
    </row>
    <row r="584" spans="1:8" s="5" customFormat="1" ht="15">
      <c r="A584" s="167"/>
      <c r="B584" s="167" t="s">
        <v>596</v>
      </c>
      <c r="C584" s="176">
        <f t="shared" si="160"/>
        <v>142055.082</v>
      </c>
      <c r="D584" s="170">
        <f aca="true" t="shared" si="183" ref="D584:F585">D589</f>
        <v>0</v>
      </c>
      <c r="E584" s="170">
        <f>E589</f>
        <v>140000</v>
      </c>
      <c r="F584" s="170">
        <f t="shared" si="183"/>
        <v>2055.082</v>
      </c>
      <c r="G584" s="170">
        <f t="shared" si="182"/>
        <v>0</v>
      </c>
      <c r="H584" s="170">
        <f t="shared" si="182"/>
        <v>0</v>
      </c>
    </row>
    <row r="585" spans="1:8" s="5" customFormat="1" ht="15">
      <c r="A585" s="167"/>
      <c r="B585" s="167" t="s">
        <v>675</v>
      </c>
      <c r="C585" s="176">
        <f t="shared" si="160"/>
        <v>140000</v>
      </c>
      <c r="D585" s="170">
        <f t="shared" si="183"/>
        <v>0</v>
      </c>
      <c r="E585" s="170">
        <f>E590</f>
        <v>140000</v>
      </c>
      <c r="F585" s="170">
        <f t="shared" si="183"/>
        <v>0</v>
      </c>
      <c r="G585" s="170">
        <f t="shared" si="182"/>
        <v>0</v>
      </c>
      <c r="H585" s="170">
        <f t="shared" si="182"/>
        <v>0</v>
      </c>
    </row>
    <row r="586" spans="1:8" ht="25.5">
      <c r="A586" s="10"/>
      <c r="B586" s="10" t="s">
        <v>287</v>
      </c>
      <c r="C586" s="173">
        <f>SUM(D586:H586)</f>
        <v>667625.91284</v>
      </c>
      <c r="D586" s="173">
        <f>D587</f>
        <v>70000</v>
      </c>
      <c r="E586" s="173">
        <f aca="true" t="shared" si="184" ref="E586:H586">E587</f>
        <v>558567.31</v>
      </c>
      <c r="F586" s="173">
        <f t="shared" si="184"/>
        <v>39058.60284</v>
      </c>
      <c r="G586" s="173">
        <f t="shared" si="184"/>
        <v>0</v>
      </c>
      <c r="H586" s="173">
        <f t="shared" si="184"/>
        <v>0</v>
      </c>
    </row>
    <row r="587" spans="1:8" ht="25.5">
      <c r="A587" s="11" t="s">
        <v>288</v>
      </c>
      <c r="B587" s="11" t="s">
        <v>289</v>
      </c>
      <c r="C587" s="174">
        <f aca="true" t="shared" si="185" ref="C587:C775">SUM(D587:H587)</f>
        <v>667625.91284</v>
      </c>
      <c r="D587" s="174">
        <f>SUM(D588:D590)</f>
        <v>70000</v>
      </c>
      <c r="E587" s="174">
        <f>SUM(E588:E590)</f>
        <v>558567.31</v>
      </c>
      <c r="F587" s="174">
        <f>SUM(F588:F590)</f>
        <v>39058.60284</v>
      </c>
      <c r="G587" s="174">
        <f>SUM(G588:G590)</f>
        <v>0</v>
      </c>
      <c r="H587" s="174">
        <f>SUM(H588:H590)</f>
        <v>0</v>
      </c>
    </row>
    <row r="588" spans="1:8" ht="15">
      <c r="A588" s="167"/>
      <c r="B588" s="167" t="s">
        <v>595</v>
      </c>
      <c r="C588" s="170">
        <f t="shared" si="185"/>
        <v>385570.83084</v>
      </c>
      <c r="D588" s="170">
        <f>D592+D596+D600+D604+D608+D612+D616+D620+D624+D628</f>
        <v>70000</v>
      </c>
      <c r="E588" s="170">
        <f>E592+E596+E600+E604+E608+E612+E616+E620+E624+E628</f>
        <v>278567.31</v>
      </c>
      <c r="F588" s="170">
        <f>F592+F596+F600+F604+F608+F612+F616+F620+F624+F628</f>
        <v>37003.52084</v>
      </c>
      <c r="G588" s="170">
        <f>G592+G596+G600+G604+G608+G612+G616+G620+G624+G628</f>
        <v>0</v>
      </c>
      <c r="H588" s="170">
        <f>H592+H596+H600+H604+H608+H612+H616+H620+H624+H628</f>
        <v>0</v>
      </c>
    </row>
    <row r="589" spans="1:8" ht="15">
      <c r="A589" s="167"/>
      <c r="B589" s="167" t="s">
        <v>596</v>
      </c>
      <c r="C589" s="170">
        <f t="shared" si="185"/>
        <v>142055.082</v>
      </c>
      <c r="D589" s="170">
        <f aca="true" t="shared" si="186" ref="D589:H590">D593+D597+D601+D605+D609+D613+D617+D621+D625+D629</f>
        <v>0</v>
      </c>
      <c r="E589" s="170">
        <f t="shared" si="186"/>
        <v>140000</v>
      </c>
      <c r="F589" s="170">
        <f t="shared" si="186"/>
        <v>2055.082</v>
      </c>
      <c r="G589" s="170">
        <f t="shared" si="186"/>
        <v>0</v>
      </c>
      <c r="H589" s="170">
        <f t="shared" si="186"/>
        <v>0</v>
      </c>
    </row>
    <row r="590" spans="1:8" ht="15">
      <c r="A590" s="167"/>
      <c r="B590" s="167" t="s">
        <v>675</v>
      </c>
      <c r="C590" s="170">
        <f t="shared" si="185"/>
        <v>140000</v>
      </c>
      <c r="D590" s="170">
        <f t="shared" si="186"/>
        <v>0</v>
      </c>
      <c r="E590" s="170">
        <f t="shared" si="186"/>
        <v>140000</v>
      </c>
      <c r="F590" s="170">
        <f t="shared" si="186"/>
        <v>0</v>
      </c>
      <c r="G590" s="170">
        <f t="shared" si="186"/>
        <v>0</v>
      </c>
      <c r="H590" s="170">
        <f t="shared" si="186"/>
        <v>0</v>
      </c>
    </row>
    <row r="591" spans="1:8" ht="15">
      <c r="A591" s="167" t="s">
        <v>290</v>
      </c>
      <c r="B591" s="167" t="s">
        <v>291</v>
      </c>
      <c r="C591" s="170">
        <f t="shared" si="185"/>
        <v>0</v>
      </c>
      <c r="D591" s="170">
        <f>SUM(D592:D594)</f>
        <v>0</v>
      </c>
      <c r="E591" s="170">
        <f>SUM(E592:E594)</f>
        <v>0</v>
      </c>
      <c r="F591" s="170">
        <f>SUM(F592:F594)</f>
        <v>0</v>
      </c>
      <c r="G591" s="170">
        <f>SUM(G592:G594)</f>
        <v>0</v>
      </c>
      <c r="H591" s="170">
        <f>SUM(H592:H594)</f>
        <v>0</v>
      </c>
    </row>
    <row r="592" spans="1:8" ht="15">
      <c r="A592" s="167"/>
      <c r="B592" s="167" t="s">
        <v>595</v>
      </c>
      <c r="C592" s="170">
        <f t="shared" si="185"/>
        <v>0</v>
      </c>
      <c r="D592" s="193"/>
      <c r="E592" s="193"/>
      <c r="F592" s="193"/>
      <c r="G592" s="175"/>
      <c r="H592" s="170"/>
    </row>
    <row r="593" spans="1:8" ht="15">
      <c r="A593" s="167"/>
      <c r="B593" s="167" t="s">
        <v>596</v>
      </c>
      <c r="C593" s="170">
        <f t="shared" si="185"/>
        <v>0</v>
      </c>
      <c r="D593" s="183"/>
      <c r="E593" s="193"/>
      <c r="F593" s="193"/>
      <c r="G593" s="175"/>
      <c r="H593" s="170"/>
    </row>
    <row r="594" spans="1:8" ht="15">
      <c r="A594" s="167"/>
      <c r="B594" s="167" t="s">
        <v>675</v>
      </c>
      <c r="C594" s="170">
        <f t="shared" si="185"/>
        <v>0</v>
      </c>
      <c r="D594" s="183"/>
      <c r="E594" s="193"/>
      <c r="F594" s="193"/>
      <c r="G594" s="175"/>
      <c r="H594" s="170"/>
    </row>
    <row r="595" spans="1:8" ht="15">
      <c r="A595" s="167" t="s">
        <v>292</v>
      </c>
      <c r="B595" s="167" t="s">
        <v>293</v>
      </c>
      <c r="C595" s="170">
        <f t="shared" si="185"/>
        <v>130000</v>
      </c>
      <c r="D595" s="170">
        <f>SUM(D596:D598)</f>
        <v>0</v>
      </c>
      <c r="E595" s="170">
        <f>SUM(E596:E598)</f>
        <v>130000</v>
      </c>
      <c r="F595" s="170">
        <f>SUM(F596:F598)</f>
        <v>0</v>
      </c>
      <c r="G595" s="170">
        <f>SUM(G596:G598)</f>
        <v>0</v>
      </c>
      <c r="H595" s="170">
        <f>SUM(H596:H598)</f>
        <v>0</v>
      </c>
    </row>
    <row r="596" spans="1:8" ht="15">
      <c r="A596" s="167"/>
      <c r="B596" s="167" t="s">
        <v>595</v>
      </c>
      <c r="C596" s="170">
        <f t="shared" si="185"/>
        <v>50000</v>
      </c>
      <c r="D596" s="193"/>
      <c r="E596" s="204">
        <v>50000</v>
      </c>
      <c r="F596" s="194"/>
      <c r="G596" s="175"/>
      <c r="H596" s="170"/>
    </row>
    <row r="597" spans="1:8" ht="15">
      <c r="A597" s="167"/>
      <c r="B597" s="167" t="s">
        <v>596</v>
      </c>
      <c r="C597" s="170">
        <f t="shared" si="185"/>
        <v>40000</v>
      </c>
      <c r="D597" s="193"/>
      <c r="E597" s="204">
        <v>40000</v>
      </c>
      <c r="F597" s="194"/>
      <c r="G597" s="175"/>
      <c r="H597" s="170"/>
    </row>
    <row r="598" spans="1:8" ht="15">
      <c r="A598" s="167"/>
      <c r="B598" s="167" t="s">
        <v>675</v>
      </c>
      <c r="C598" s="170">
        <f t="shared" si="185"/>
        <v>40000</v>
      </c>
      <c r="D598" s="193"/>
      <c r="E598" s="204">
        <v>40000</v>
      </c>
      <c r="F598" s="194"/>
      <c r="G598" s="175"/>
      <c r="H598" s="170"/>
    </row>
    <row r="599" spans="1:8" ht="15">
      <c r="A599" s="167" t="s">
        <v>294</v>
      </c>
      <c r="B599" s="167" t="s">
        <v>295</v>
      </c>
      <c r="C599" s="170">
        <f t="shared" si="185"/>
        <v>0</v>
      </c>
      <c r="D599" s="170">
        <f>SUM(D600:D602)</f>
        <v>0</v>
      </c>
      <c r="E599" s="170">
        <f>SUM(E600:E602)</f>
        <v>0</v>
      </c>
      <c r="F599" s="170">
        <f>SUM(F600:F602)</f>
        <v>0</v>
      </c>
      <c r="G599" s="170">
        <f>SUM(G600:G602)</f>
        <v>0</v>
      </c>
      <c r="H599" s="170">
        <f>SUM(H600:H602)</f>
        <v>0</v>
      </c>
    </row>
    <row r="600" spans="1:8" ht="15">
      <c r="A600" s="167"/>
      <c r="B600" s="167" t="s">
        <v>595</v>
      </c>
      <c r="C600" s="170">
        <f t="shared" si="185"/>
        <v>0</v>
      </c>
      <c r="D600" s="193"/>
      <c r="E600" s="194"/>
      <c r="F600" s="194"/>
      <c r="G600" s="175"/>
      <c r="H600" s="170"/>
    </row>
    <row r="601" spans="1:8" ht="15">
      <c r="A601" s="167"/>
      <c r="B601" s="167" t="s">
        <v>596</v>
      </c>
      <c r="C601" s="170">
        <f t="shared" si="185"/>
        <v>0</v>
      </c>
      <c r="D601" s="193"/>
      <c r="E601" s="193"/>
      <c r="F601" s="193"/>
      <c r="G601" s="175"/>
      <c r="H601" s="170"/>
    </row>
    <row r="602" spans="1:8" ht="15">
      <c r="A602" s="167"/>
      <c r="B602" s="167" t="s">
        <v>675</v>
      </c>
      <c r="C602" s="170">
        <f t="shared" si="185"/>
        <v>0</v>
      </c>
      <c r="D602" s="193"/>
      <c r="E602" s="193"/>
      <c r="F602" s="193"/>
      <c r="G602" s="175"/>
      <c r="H602" s="170"/>
    </row>
    <row r="603" spans="1:8" ht="15">
      <c r="A603" s="167" t="s">
        <v>296</v>
      </c>
      <c r="B603" s="167" t="s">
        <v>297</v>
      </c>
      <c r="C603" s="170">
        <f t="shared" si="185"/>
        <v>0</v>
      </c>
      <c r="D603" s="170">
        <f>SUM(D604:D606)</f>
        <v>0</v>
      </c>
      <c r="E603" s="170">
        <f>SUM(E604:E606)</f>
        <v>0</v>
      </c>
      <c r="F603" s="170">
        <f>SUM(F604:F606)</f>
        <v>0</v>
      </c>
      <c r="G603" s="170">
        <f>SUM(G604:G606)</f>
        <v>0</v>
      </c>
      <c r="H603" s="170">
        <f>SUM(H604:H606)</f>
        <v>0</v>
      </c>
    </row>
    <row r="604" spans="1:8" ht="15">
      <c r="A604" s="167"/>
      <c r="B604" s="167" t="s">
        <v>595</v>
      </c>
      <c r="C604" s="170">
        <f t="shared" si="185"/>
        <v>0</v>
      </c>
      <c r="D604" s="170"/>
      <c r="E604" s="193"/>
      <c r="F604" s="193"/>
      <c r="G604" s="175"/>
      <c r="H604" s="170"/>
    </row>
    <row r="605" spans="1:8" ht="15">
      <c r="A605" s="167"/>
      <c r="B605" s="167" t="s">
        <v>596</v>
      </c>
      <c r="C605" s="170">
        <f t="shared" si="185"/>
        <v>0</v>
      </c>
      <c r="D605" s="170"/>
      <c r="E605" s="193"/>
      <c r="F605" s="193"/>
      <c r="G605" s="175"/>
      <c r="H605" s="170"/>
    </row>
    <row r="606" spans="1:8" ht="15">
      <c r="A606" s="167"/>
      <c r="B606" s="167" t="s">
        <v>675</v>
      </c>
      <c r="C606" s="170">
        <f t="shared" si="185"/>
        <v>0</v>
      </c>
      <c r="D606" s="170"/>
      <c r="E606" s="194"/>
      <c r="F606" s="175"/>
      <c r="G606" s="175"/>
      <c r="H606" s="170"/>
    </row>
    <row r="607" spans="1:8" ht="25.5">
      <c r="A607" s="167" t="s">
        <v>298</v>
      </c>
      <c r="B607" s="167" t="s">
        <v>299</v>
      </c>
      <c r="C607" s="170">
        <f t="shared" si="185"/>
        <v>70000</v>
      </c>
      <c r="D607" s="170">
        <f>SUM(D608:D610)</f>
        <v>70000</v>
      </c>
      <c r="E607" s="170">
        <f>SUM(E608:E610)</f>
        <v>0</v>
      </c>
      <c r="F607" s="170">
        <f>SUM(F608:F610)</f>
        <v>0</v>
      </c>
      <c r="G607" s="170">
        <f>SUM(G608:G610)</f>
        <v>0</v>
      </c>
      <c r="H607" s="170">
        <f>SUM(H608:H610)</f>
        <v>0</v>
      </c>
    </row>
    <row r="608" spans="1:8" ht="15">
      <c r="A608" s="167"/>
      <c r="B608" s="167" t="s">
        <v>595</v>
      </c>
      <c r="C608" s="170">
        <f t="shared" si="185"/>
        <v>70000</v>
      </c>
      <c r="D608" s="204">
        <v>70000</v>
      </c>
      <c r="E608" s="175"/>
      <c r="F608" s="175"/>
      <c r="G608" s="175"/>
      <c r="H608" s="170"/>
    </row>
    <row r="609" spans="1:8" ht="15">
      <c r="A609" s="167"/>
      <c r="B609" s="167" t="s">
        <v>596</v>
      </c>
      <c r="C609" s="170">
        <f t="shared" si="185"/>
        <v>0</v>
      </c>
      <c r="D609" s="170"/>
      <c r="E609" s="175"/>
      <c r="F609" s="175"/>
      <c r="G609" s="175"/>
      <c r="H609" s="170"/>
    </row>
    <row r="610" spans="1:8" ht="15">
      <c r="A610" s="167"/>
      <c r="B610" s="167" t="s">
        <v>675</v>
      </c>
      <c r="C610" s="170">
        <f t="shared" si="185"/>
        <v>0</v>
      </c>
      <c r="D610" s="170"/>
      <c r="E610" s="175"/>
      <c r="F610" s="175"/>
      <c r="G610" s="175"/>
      <c r="H610" s="170"/>
    </row>
    <row r="611" spans="1:8" ht="15">
      <c r="A611" s="167" t="s">
        <v>300</v>
      </c>
      <c r="B611" s="167" t="s">
        <v>301</v>
      </c>
      <c r="C611" s="170">
        <f t="shared" si="185"/>
        <v>121567.31</v>
      </c>
      <c r="D611" s="170">
        <f>SUM(D612:D614)</f>
        <v>0</v>
      </c>
      <c r="E611" s="170">
        <f>SUM(E612:E614)</f>
        <v>121567.31</v>
      </c>
      <c r="F611" s="170">
        <f>SUM(F612:F614)</f>
        <v>0</v>
      </c>
      <c r="G611" s="170">
        <f>SUM(G612:G614)</f>
        <v>0</v>
      </c>
      <c r="H611" s="170">
        <f>SUM(H612:H614)</f>
        <v>0</v>
      </c>
    </row>
    <row r="612" spans="1:8" ht="15">
      <c r="A612" s="167"/>
      <c r="B612" s="167" t="s">
        <v>595</v>
      </c>
      <c r="C612" s="170">
        <f t="shared" si="185"/>
        <v>121567.31</v>
      </c>
      <c r="D612" s="170"/>
      <c r="E612" s="204">
        <v>121567.31</v>
      </c>
      <c r="F612" s="170"/>
      <c r="G612" s="170"/>
      <c r="H612" s="170"/>
    </row>
    <row r="613" spans="1:8" ht="15">
      <c r="A613" s="167"/>
      <c r="B613" s="167" t="s">
        <v>596</v>
      </c>
      <c r="C613" s="170">
        <f t="shared" si="185"/>
        <v>0</v>
      </c>
      <c r="D613" s="170"/>
      <c r="E613" s="175"/>
      <c r="F613" s="170"/>
      <c r="G613" s="170"/>
      <c r="H613" s="170"/>
    </row>
    <row r="614" spans="1:8" ht="15">
      <c r="A614" s="167"/>
      <c r="B614" s="167" t="s">
        <v>675</v>
      </c>
      <c r="C614" s="170">
        <f t="shared" si="185"/>
        <v>0</v>
      </c>
      <c r="D614" s="170"/>
      <c r="E614" s="175"/>
      <c r="F614" s="170"/>
      <c r="G614" s="170"/>
      <c r="H614" s="170"/>
    </row>
    <row r="615" spans="1:8" ht="15">
      <c r="A615" s="167" t="s">
        <v>302</v>
      </c>
      <c r="B615" s="167" t="s">
        <v>303</v>
      </c>
      <c r="C615" s="170">
        <f t="shared" si="185"/>
        <v>0</v>
      </c>
      <c r="D615" s="170">
        <f>SUM(D616:D618)</f>
        <v>0</v>
      </c>
      <c r="E615" s="170">
        <f>SUM(E616:E618)</f>
        <v>0</v>
      </c>
      <c r="F615" s="170">
        <f>SUM(F616:F618)</f>
        <v>0</v>
      </c>
      <c r="G615" s="170">
        <f>SUM(G616:G618)</f>
        <v>0</v>
      </c>
      <c r="H615" s="170">
        <f>SUM(H616:H618)</f>
        <v>0</v>
      </c>
    </row>
    <row r="616" spans="1:8" ht="15">
      <c r="A616" s="167"/>
      <c r="B616" s="167" t="s">
        <v>595</v>
      </c>
      <c r="C616" s="170">
        <f t="shared" si="185"/>
        <v>0</v>
      </c>
      <c r="D616" s="170"/>
      <c r="E616" s="170"/>
      <c r="F616" s="170"/>
      <c r="G616" s="170"/>
      <c r="H616" s="170"/>
    </row>
    <row r="617" spans="1:8" ht="15">
      <c r="A617" s="167"/>
      <c r="B617" s="167" t="s">
        <v>596</v>
      </c>
      <c r="C617" s="170">
        <f t="shared" si="185"/>
        <v>0</v>
      </c>
      <c r="D617" s="170"/>
      <c r="E617" s="170"/>
      <c r="F617" s="170"/>
      <c r="G617" s="170"/>
      <c r="H617" s="170"/>
    </row>
    <row r="618" spans="1:8" ht="15">
      <c r="A618" s="167"/>
      <c r="B618" s="167" t="s">
        <v>675</v>
      </c>
      <c r="C618" s="170">
        <f t="shared" si="185"/>
        <v>0</v>
      </c>
      <c r="D618" s="170"/>
      <c r="E618" s="170"/>
      <c r="F618" s="170"/>
      <c r="G618" s="170"/>
      <c r="H618" s="170"/>
    </row>
    <row r="619" spans="1:8" ht="15">
      <c r="A619" s="167" t="s">
        <v>304</v>
      </c>
      <c r="B619" s="167" t="s">
        <v>305</v>
      </c>
      <c r="C619" s="170">
        <f t="shared" si="185"/>
        <v>300000</v>
      </c>
      <c r="D619" s="170">
        <f>SUM(D620:D622)</f>
        <v>0</v>
      </c>
      <c r="E619" s="170">
        <f>SUM(E620:E622)</f>
        <v>300000</v>
      </c>
      <c r="F619" s="170">
        <f>SUM(F620:F622)</f>
        <v>0</v>
      </c>
      <c r="G619" s="170">
        <f>SUM(G620:G622)</f>
        <v>0</v>
      </c>
      <c r="H619" s="170">
        <f>SUM(H620:H622)</f>
        <v>0</v>
      </c>
    </row>
    <row r="620" spans="1:8" ht="15">
      <c r="A620" s="167"/>
      <c r="B620" s="167" t="s">
        <v>595</v>
      </c>
      <c r="C620" s="170">
        <f t="shared" si="185"/>
        <v>100000</v>
      </c>
      <c r="D620" s="170"/>
      <c r="E620" s="204">
        <v>100000</v>
      </c>
      <c r="F620" s="170"/>
      <c r="G620" s="170"/>
      <c r="H620" s="170"/>
    </row>
    <row r="621" spans="1:8" ht="15">
      <c r="A621" s="167"/>
      <c r="B621" s="167" t="s">
        <v>596</v>
      </c>
      <c r="C621" s="170">
        <f t="shared" si="185"/>
        <v>100000</v>
      </c>
      <c r="D621" s="170"/>
      <c r="E621" s="204">
        <v>100000</v>
      </c>
      <c r="F621" s="170"/>
      <c r="G621" s="170"/>
      <c r="H621" s="170"/>
    </row>
    <row r="622" spans="1:8" ht="15">
      <c r="A622" s="167"/>
      <c r="B622" s="167" t="s">
        <v>675</v>
      </c>
      <c r="C622" s="170">
        <f t="shared" si="185"/>
        <v>100000</v>
      </c>
      <c r="D622" s="170"/>
      <c r="E622" s="204">
        <v>100000</v>
      </c>
      <c r="F622" s="170"/>
      <c r="G622" s="170"/>
      <c r="H622" s="170"/>
    </row>
    <row r="623" spans="1:8" ht="25.5">
      <c r="A623" s="167" t="s">
        <v>306</v>
      </c>
      <c r="B623" s="167" t="s">
        <v>307</v>
      </c>
      <c r="C623" s="170">
        <f t="shared" si="185"/>
        <v>0</v>
      </c>
      <c r="D623" s="170">
        <f>SUM(D624:D626)</f>
        <v>0</v>
      </c>
      <c r="E623" s="170">
        <f>SUM(E624:E626)</f>
        <v>0</v>
      </c>
      <c r="F623" s="170">
        <f>SUM(F624:F626)</f>
        <v>0</v>
      </c>
      <c r="G623" s="170">
        <f>SUM(G624:G626)</f>
        <v>0</v>
      </c>
      <c r="H623" s="170">
        <f>SUM(H624:H626)</f>
        <v>0</v>
      </c>
    </row>
    <row r="624" spans="1:8" ht="15">
      <c r="A624" s="167"/>
      <c r="B624" s="167" t="s">
        <v>595</v>
      </c>
      <c r="C624" s="170">
        <f t="shared" si="185"/>
        <v>0</v>
      </c>
      <c r="D624" s="170"/>
      <c r="E624" s="175"/>
      <c r="F624" s="170"/>
      <c r="G624" s="170"/>
      <c r="H624" s="170"/>
    </row>
    <row r="625" spans="1:8" ht="15">
      <c r="A625" s="167"/>
      <c r="B625" s="167" t="s">
        <v>596</v>
      </c>
      <c r="C625" s="170">
        <f t="shared" si="185"/>
        <v>0</v>
      </c>
      <c r="D625" s="170"/>
      <c r="E625" s="175"/>
      <c r="F625" s="170"/>
      <c r="G625" s="170"/>
      <c r="H625" s="170"/>
    </row>
    <row r="626" spans="1:8" ht="15">
      <c r="A626" s="167"/>
      <c r="B626" s="167" t="s">
        <v>675</v>
      </c>
      <c r="C626" s="170">
        <f t="shared" si="185"/>
        <v>0</v>
      </c>
      <c r="D626" s="170"/>
      <c r="E626" s="175"/>
      <c r="F626" s="170"/>
      <c r="G626" s="170"/>
      <c r="H626" s="170"/>
    </row>
    <row r="627" spans="1:8" ht="25.5">
      <c r="A627" s="167" t="s">
        <v>308</v>
      </c>
      <c r="B627" s="167" t="s">
        <v>309</v>
      </c>
      <c r="C627" s="170">
        <f>SUM(D627:H627)</f>
        <v>46058.60284</v>
      </c>
      <c r="D627" s="170">
        <f>SUM(D628:D630)</f>
        <v>0</v>
      </c>
      <c r="E627" s="170">
        <f>SUM(E628:E630)</f>
        <v>7000</v>
      </c>
      <c r="F627" s="170">
        <f>SUM(F628:F630)</f>
        <v>39058.60284</v>
      </c>
      <c r="G627" s="170">
        <f>SUM(G628:G630)</f>
        <v>0</v>
      </c>
      <c r="H627" s="170">
        <f>SUM(H628:H630)</f>
        <v>0</v>
      </c>
    </row>
    <row r="628" spans="1:8" ht="15">
      <c r="A628" s="167"/>
      <c r="B628" s="167" t="s">
        <v>595</v>
      </c>
      <c r="C628" s="170">
        <f t="shared" si="185"/>
        <v>44003.52084</v>
      </c>
      <c r="D628" s="170">
        <f aca="true" t="shared" si="187" ref="D628:H630">D632+D636+D640+D644+D648+D652+D656+D660+D664+D668+D672+D676+D680+D684+D688+D692+D696+D700+D704+D708+D712+D716+D720+D724+D728+D732+D736+D740+D744+D748+D752+D756+D760+D764</f>
        <v>0</v>
      </c>
      <c r="E628" s="170">
        <f>E632+E636+E640+E644+E648+E652+E656+E660+E664+E668+E672+E676+E680+E684+E688+E692+E696+E700+E704+E708+E712+E716+E720+E724+E728+E732+E736+E740+E744+E748+E752+E756+E760+E764</f>
        <v>7000</v>
      </c>
      <c r="F628" s="170">
        <f>F632+F636+F640+F644+F648+F652+F656+F660+F664+F668+F672+F676+F680+F684+F688+F692+F696+F700+F704+F708+F712+F716+F720+F724+F728+F732+F736+F740+F744+F748+F752+F756+F760+F764</f>
        <v>37003.52084</v>
      </c>
      <c r="G628" s="170">
        <f aca="true" t="shared" si="188" ref="G628:H628">G632+G636+G640+G644+G648+G652+G656+G660+G664+G668+G672+G676+G680+G684+G688+G692+G696+G700+G704+G708+G712+G716+G720+G724+G728+G732+G736+G740+G744+G748+G752+G756+G760+G764</f>
        <v>0</v>
      </c>
      <c r="H628" s="170">
        <f t="shared" si="188"/>
        <v>0</v>
      </c>
    </row>
    <row r="629" spans="1:8" ht="15">
      <c r="A629" s="167"/>
      <c r="B629" s="167" t="s">
        <v>596</v>
      </c>
      <c r="C629" s="170">
        <f t="shared" si="185"/>
        <v>2055.082</v>
      </c>
      <c r="D629" s="170">
        <f t="shared" si="187"/>
        <v>0</v>
      </c>
      <c r="E629" s="170">
        <f t="shared" si="187"/>
        <v>0</v>
      </c>
      <c r="F629" s="170">
        <f t="shared" si="187"/>
        <v>2055.082</v>
      </c>
      <c r="G629" s="170">
        <f t="shared" si="187"/>
        <v>0</v>
      </c>
      <c r="H629" s="170">
        <f t="shared" si="187"/>
        <v>0</v>
      </c>
    </row>
    <row r="630" spans="1:8" ht="15">
      <c r="A630" s="167"/>
      <c r="B630" s="167" t="s">
        <v>675</v>
      </c>
      <c r="C630" s="170">
        <f t="shared" si="185"/>
        <v>0</v>
      </c>
      <c r="D630" s="170">
        <f t="shared" si="187"/>
        <v>0</v>
      </c>
      <c r="E630" s="170">
        <f t="shared" si="187"/>
        <v>0</v>
      </c>
      <c r="F630" s="170">
        <f t="shared" si="187"/>
        <v>0</v>
      </c>
      <c r="G630" s="170">
        <f t="shared" si="187"/>
        <v>0</v>
      </c>
      <c r="H630" s="170">
        <f t="shared" si="187"/>
        <v>0</v>
      </c>
    </row>
    <row r="631" spans="1:8" ht="25.5">
      <c r="A631" s="167" t="s">
        <v>310</v>
      </c>
      <c r="B631" s="167" t="s">
        <v>311</v>
      </c>
      <c r="C631" s="170">
        <f aca="true" t="shared" si="189" ref="C631:C694">SUM(D631:H631)</f>
        <v>0</v>
      </c>
      <c r="D631" s="170">
        <f>SUM(D632:D634)</f>
        <v>0</v>
      </c>
      <c r="E631" s="170">
        <f>SUM(E632:E634)</f>
        <v>0</v>
      </c>
      <c r="F631" s="170">
        <f>SUM(F632:F634)</f>
        <v>0</v>
      </c>
      <c r="G631" s="170">
        <f>SUM(G632:G634)</f>
        <v>0</v>
      </c>
      <c r="H631" s="170">
        <f>SUM(H632:H634)</f>
        <v>0</v>
      </c>
    </row>
    <row r="632" spans="1:8" ht="15">
      <c r="A632" s="167"/>
      <c r="B632" s="167" t="s">
        <v>595</v>
      </c>
      <c r="C632" s="170">
        <f t="shared" si="189"/>
        <v>0</v>
      </c>
      <c r="D632" s="170"/>
      <c r="E632" s="175"/>
      <c r="F632" s="170"/>
      <c r="G632" s="170"/>
      <c r="H632" s="170"/>
    </row>
    <row r="633" spans="1:8" ht="15">
      <c r="A633" s="167"/>
      <c r="B633" s="167" t="s">
        <v>596</v>
      </c>
      <c r="C633" s="170">
        <f t="shared" si="189"/>
        <v>0</v>
      </c>
      <c r="D633" s="170"/>
      <c r="E633" s="175"/>
      <c r="F633" s="170"/>
      <c r="G633" s="170"/>
      <c r="H633" s="170"/>
    </row>
    <row r="634" spans="1:8" ht="15">
      <c r="A634" s="167"/>
      <c r="B634" s="167" t="s">
        <v>675</v>
      </c>
      <c r="C634" s="170">
        <f t="shared" si="189"/>
        <v>0</v>
      </c>
      <c r="D634" s="170"/>
      <c r="E634" s="175"/>
      <c r="F634" s="170"/>
      <c r="G634" s="170"/>
      <c r="H634" s="170"/>
    </row>
    <row r="635" spans="1:8" ht="25.5">
      <c r="A635" s="167" t="s">
        <v>312</v>
      </c>
      <c r="B635" s="167" t="s">
        <v>313</v>
      </c>
      <c r="C635" s="170">
        <f t="shared" si="189"/>
        <v>300</v>
      </c>
      <c r="D635" s="170">
        <f>SUM(D636:D638)</f>
        <v>0</v>
      </c>
      <c r="E635" s="170">
        <f>SUM(E636:E638)</f>
        <v>0</v>
      </c>
      <c r="F635" s="170">
        <f>SUM(F636:F638)</f>
        <v>300</v>
      </c>
      <c r="G635" s="170">
        <f>SUM(G636:G638)</f>
        <v>0</v>
      </c>
      <c r="H635" s="170">
        <f>SUM(H636:H638)</f>
        <v>0</v>
      </c>
    </row>
    <row r="636" spans="1:8" ht="15">
      <c r="A636" s="167"/>
      <c r="B636" s="167" t="s">
        <v>595</v>
      </c>
      <c r="C636" s="170">
        <f t="shared" si="189"/>
        <v>300</v>
      </c>
      <c r="D636" s="170"/>
      <c r="E636" s="175"/>
      <c r="F636" s="170">
        <v>300</v>
      </c>
      <c r="G636" s="170"/>
      <c r="H636" s="170"/>
    </row>
    <row r="637" spans="1:8" ht="15">
      <c r="A637" s="167"/>
      <c r="B637" s="167" t="s">
        <v>596</v>
      </c>
      <c r="C637" s="170">
        <f t="shared" si="189"/>
        <v>0</v>
      </c>
      <c r="D637" s="170"/>
      <c r="E637" s="175"/>
      <c r="F637" s="170"/>
      <c r="G637" s="170"/>
      <c r="H637" s="170"/>
    </row>
    <row r="638" spans="1:8" ht="15">
      <c r="A638" s="167"/>
      <c r="B638" s="167" t="s">
        <v>675</v>
      </c>
      <c r="C638" s="170">
        <f t="shared" si="189"/>
        <v>0</v>
      </c>
      <c r="D638" s="170"/>
      <c r="E638" s="175"/>
      <c r="F638" s="170"/>
      <c r="G638" s="170"/>
      <c r="H638" s="170"/>
    </row>
    <row r="639" spans="1:8" ht="25.5">
      <c r="A639" s="167" t="s">
        <v>314</v>
      </c>
      <c r="B639" s="167" t="s">
        <v>315</v>
      </c>
      <c r="C639" s="170">
        <f t="shared" si="189"/>
        <v>1700</v>
      </c>
      <c r="D639" s="170">
        <f>SUM(D640:D642)</f>
        <v>0</v>
      </c>
      <c r="E639" s="170">
        <f>SUM(E640:E642)</f>
        <v>0</v>
      </c>
      <c r="F639" s="170">
        <f>SUM(F640:F642)</f>
        <v>1700</v>
      </c>
      <c r="G639" s="170">
        <f>SUM(G640:G642)</f>
        <v>0</v>
      </c>
      <c r="H639" s="170">
        <f>SUM(H640:H642)</f>
        <v>0</v>
      </c>
    </row>
    <row r="640" spans="1:8" ht="15">
      <c r="A640" s="167"/>
      <c r="B640" s="167" t="s">
        <v>595</v>
      </c>
      <c r="C640" s="170">
        <f t="shared" si="189"/>
        <v>1700</v>
      </c>
      <c r="D640" s="170"/>
      <c r="E640" s="175"/>
      <c r="F640" s="170">
        <v>1700</v>
      </c>
      <c r="G640" s="170"/>
      <c r="H640" s="170"/>
    </row>
    <row r="641" spans="1:8" ht="15">
      <c r="A641" s="167"/>
      <c r="B641" s="167" t="s">
        <v>596</v>
      </c>
      <c r="C641" s="170">
        <f t="shared" si="189"/>
        <v>0</v>
      </c>
      <c r="D641" s="170"/>
      <c r="E641" s="175"/>
      <c r="F641" s="170"/>
      <c r="G641" s="170"/>
      <c r="H641" s="170"/>
    </row>
    <row r="642" spans="1:8" ht="15">
      <c r="A642" s="167"/>
      <c r="B642" s="167" t="s">
        <v>675</v>
      </c>
      <c r="C642" s="170">
        <f t="shared" si="189"/>
        <v>0</v>
      </c>
      <c r="D642" s="170"/>
      <c r="E642" s="175"/>
      <c r="F642" s="170"/>
      <c r="G642" s="170"/>
      <c r="H642" s="170"/>
    </row>
    <row r="643" spans="1:8" ht="25.5">
      <c r="A643" s="167" t="s">
        <v>316</v>
      </c>
      <c r="B643" s="167" t="s">
        <v>317</v>
      </c>
      <c r="C643" s="170">
        <f t="shared" si="189"/>
        <v>800</v>
      </c>
      <c r="D643" s="170">
        <f>SUM(D644:D646)</f>
        <v>0</v>
      </c>
      <c r="E643" s="170">
        <f>SUM(E644:E646)</f>
        <v>0</v>
      </c>
      <c r="F643" s="170">
        <f>SUM(F644:F646)</f>
        <v>800</v>
      </c>
      <c r="G643" s="170">
        <f>SUM(G644:G646)</f>
        <v>0</v>
      </c>
      <c r="H643" s="170">
        <f>SUM(H644:H646)</f>
        <v>0</v>
      </c>
    </row>
    <row r="644" spans="1:8" ht="15">
      <c r="A644" s="167"/>
      <c r="B644" s="167" t="s">
        <v>595</v>
      </c>
      <c r="C644" s="170">
        <f t="shared" si="189"/>
        <v>800</v>
      </c>
      <c r="D644" s="170"/>
      <c r="E644" s="175"/>
      <c r="F644" s="170">
        <v>800</v>
      </c>
      <c r="G644" s="170"/>
      <c r="H644" s="170"/>
    </row>
    <row r="645" spans="1:8" ht="15">
      <c r="A645" s="167"/>
      <c r="B645" s="167" t="s">
        <v>596</v>
      </c>
      <c r="C645" s="170">
        <f t="shared" si="189"/>
        <v>0</v>
      </c>
      <c r="D645" s="170"/>
      <c r="E645" s="175"/>
      <c r="F645" s="170"/>
      <c r="G645" s="170"/>
      <c r="H645" s="170"/>
    </row>
    <row r="646" spans="1:8" ht="15">
      <c r="A646" s="167"/>
      <c r="B646" s="167" t="s">
        <v>675</v>
      </c>
      <c r="C646" s="170">
        <f t="shared" si="189"/>
        <v>0</v>
      </c>
      <c r="D646" s="170"/>
      <c r="E646" s="175"/>
      <c r="F646" s="170"/>
      <c r="G646" s="170"/>
      <c r="H646" s="170"/>
    </row>
    <row r="647" spans="1:8" ht="25.5">
      <c r="A647" s="167" t="s">
        <v>318</v>
      </c>
      <c r="B647" s="167" t="s">
        <v>319</v>
      </c>
      <c r="C647" s="170">
        <f t="shared" si="189"/>
        <v>0</v>
      </c>
      <c r="D647" s="170">
        <f>SUM(D648:D650)</f>
        <v>0</v>
      </c>
      <c r="E647" s="170">
        <f>SUM(E648:E650)</f>
        <v>0</v>
      </c>
      <c r="F647" s="170">
        <f>SUM(F648:F650)</f>
        <v>0</v>
      </c>
      <c r="G647" s="170">
        <f>SUM(G648:G650)</f>
        <v>0</v>
      </c>
      <c r="H647" s="170">
        <f>SUM(H648:H650)</f>
        <v>0</v>
      </c>
    </row>
    <row r="648" spans="1:8" ht="15">
      <c r="A648" s="167"/>
      <c r="B648" s="167" t="s">
        <v>595</v>
      </c>
      <c r="C648" s="170">
        <f t="shared" si="189"/>
        <v>0</v>
      </c>
      <c r="D648" s="170"/>
      <c r="E648" s="175"/>
      <c r="F648" s="170"/>
      <c r="G648" s="170"/>
      <c r="H648" s="170"/>
    </row>
    <row r="649" spans="1:8" ht="15">
      <c r="A649" s="167"/>
      <c r="B649" s="167" t="s">
        <v>596</v>
      </c>
      <c r="C649" s="170">
        <f t="shared" si="189"/>
        <v>0</v>
      </c>
      <c r="D649" s="170"/>
      <c r="E649" s="175"/>
      <c r="F649" s="170"/>
      <c r="G649" s="170"/>
      <c r="H649" s="170"/>
    </row>
    <row r="650" spans="1:8" ht="15">
      <c r="A650" s="167"/>
      <c r="B650" s="167" t="s">
        <v>675</v>
      </c>
      <c r="C650" s="170">
        <f t="shared" si="189"/>
        <v>0</v>
      </c>
      <c r="D650" s="170"/>
      <c r="E650" s="175"/>
      <c r="F650" s="170"/>
      <c r="G650" s="170"/>
      <c r="H650" s="170"/>
    </row>
    <row r="651" spans="1:8" ht="25.5">
      <c r="A651" s="167" t="s">
        <v>320</v>
      </c>
      <c r="B651" s="167" t="s">
        <v>321</v>
      </c>
      <c r="C651" s="170">
        <f t="shared" si="189"/>
        <v>0</v>
      </c>
      <c r="D651" s="170">
        <f>SUM(D652:D654)</f>
        <v>0</v>
      </c>
      <c r="E651" s="170">
        <f>SUM(E652:E654)</f>
        <v>0</v>
      </c>
      <c r="F651" s="170">
        <f>SUM(F652:F654)</f>
        <v>0</v>
      </c>
      <c r="G651" s="170">
        <f>SUM(G652:G654)</f>
        <v>0</v>
      </c>
      <c r="H651" s="170">
        <f>SUM(H652:H654)</f>
        <v>0</v>
      </c>
    </row>
    <row r="652" spans="1:8" ht="15">
      <c r="A652" s="167"/>
      <c r="B652" s="167" t="s">
        <v>595</v>
      </c>
      <c r="C652" s="170">
        <f t="shared" si="189"/>
        <v>0</v>
      </c>
      <c r="D652" s="170"/>
      <c r="E652" s="175"/>
      <c r="F652" s="170"/>
      <c r="G652" s="170"/>
      <c r="H652" s="170"/>
    </row>
    <row r="653" spans="1:8" ht="15">
      <c r="A653" s="167"/>
      <c r="B653" s="167" t="s">
        <v>596</v>
      </c>
      <c r="C653" s="170">
        <f t="shared" si="189"/>
        <v>0</v>
      </c>
      <c r="D653" s="170"/>
      <c r="E653" s="175"/>
      <c r="F653" s="170"/>
      <c r="G653" s="170"/>
      <c r="H653" s="170"/>
    </row>
    <row r="654" spans="1:8" ht="15">
      <c r="A654" s="167"/>
      <c r="B654" s="167" t="s">
        <v>675</v>
      </c>
      <c r="C654" s="170">
        <f t="shared" si="189"/>
        <v>0</v>
      </c>
      <c r="D654" s="170"/>
      <c r="E654" s="175"/>
      <c r="F654" s="170"/>
      <c r="G654" s="170"/>
      <c r="H654" s="170"/>
    </row>
    <row r="655" spans="1:8" ht="25.5">
      <c r="A655" s="167" t="s">
        <v>322</v>
      </c>
      <c r="B655" s="167" t="s">
        <v>323</v>
      </c>
      <c r="C655" s="170">
        <f t="shared" si="189"/>
        <v>2552.3</v>
      </c>
      <c r="D655" s="170">
        <f>SUM(D656:D658)</f>
        <v>0</v>
      </c>
      <c r="E655" s="170">
        <f>SUM(E656:E658)</f>
        <v>2000</v>
      </c>
      <c r="F655" s="170">
        <f>SUM(F656:F658)</f>
        <v>552.3</v>
      </c>
      <c r="G655" s="170">
        <f>SUM(G656:G658)</f>
        <v>0</v>
      </c>
      <c r="H655" s="170">
        <f>SUM(H656:H658)</f>
        <v>0</v>
      </c>
    </row>
    <row r="656" spans="1:8" ht="15">
      <c r="A656" s="167"/>
      <c r="B656" s="167" t="s">
        <v>595</v>
      </c>
      <c r="C656" s="170">
        <f t="shared" si="189"/>
        <v>2552.3</v>
      </c>
      <c r="D656" s="170"/>
      <c r="E656" s="175">
        <v>2000</v>
      </c>
      <c r="F656" s="170">
        <v>552.3</v>
      </c>
      <c r="G656" s="170"/>
      <c r="H656" s="170"/>
    </row>
    <row r="657" spans="1:8" ht="15">
      <c r="A657" s="167"/>
      <c r="B657" s="167" t="s">
        <v>596</v>
      </c>
      <c r="C657" s="170">
        <f t="shared" si="189"/>
        <v>0</v>
      </c>
      <c r="D657" s="170"/>
      <c r="E657" s="175"/>
      <c r="F657" s="170"/>
      <c r="G657" s="170"/>
      <c r="H657" s="170"/>
    </row>
    <row r="658" spans="1:8" ht="15">
      <c r="A658" s="167"/>
      <c r="B658" s="167" t="s">
        <v>675</v>
      </c>
      <c r="C658" s="170">
        <f t="shared" si="189"/>
        <v>0</v>
      </c>
      <c r="D658" s="170"/>
      <c r="E658" s="175"/>
      <c r="F658" s="170"/>
      <c r="G658" s="170"/>
      <c r="H658" s="170"/>
    </row>
    <row r="659" spans="1:8" ht="25.5">
      <c r="A659" s="167" t="s">
        <v>324</v>
      </c>
      <c r="B659" s="167" t="s">
        <v>325</v>
      </c>
      <c r="C659" s="170">
        <f t="shared" si="189"/>
        <v>0</v>
      </c>
      <c r="D659" s="170">
        <f>SUM(D660:D662)</f>
        <v>0</v>
      </c>
      <c r="E659" s="170">
        <f>SUM(E660:E662)</f>
        <v>0</v>
      </c>
      <c r="F659" s="170">
        <f>SUM(F660:F662)</f>
        <v>0</v>
      </c>
      <c r="G659" s="170">
        <f>SUM(G660:G662)</f>
        <v>0</v>
      </c>
      <c r="H659" s="170">
        <f>SUM(H660:H662)</f>
        <v>0</v>
      </c>
    </row>
    <row r="660" spans="1:8" ht="15">
      <c r="A660" s="167"/>
      <c r="B660" s="167" t="s">
        <v>595</v>
      </c>
      <c r="C660" s="170">
        <f t="shared" si="189"/>
        <v>0</v>
      </c>
      <c r="D660" s="170"/>
      <c r="E660" s="175"/>
      <c r="F660" s="170"/>
      <c r="G660" s="170"/>
      <c r="H660" s="170"/>
    </row>
    <row r="661" spans="1:8" ht="15">
      <c r="A661" s="167"/>
      <c r="B661" s="167" t="s">
        <v>596</v>
      </c>
      <c r="C661" s="170">
        <f t="shared" si="189"/>
        <v>0</v>
      </c>
      <c r="D661" s="170"/>
      <c r="E661" s="175"/>
      <c r="F661" s="170"/>
      <c r="G661" s="170"/>
      <c r="H661" s="170"/>
    </row>
    <row r="662" spans="1:8" ht="15">
      <c r="A662" s="167"/>
      <c r="B662" s="167" t="s">
        <v>675</v>
      </c>
      <c r="C662" s="170">
        <f t="shared" si="189"/>
        <v>0</v>
      </c>
      <c r="D662" s="170"/>
      <c r="E662" s="175"/>
      <c r="F662" s="170"/>
      <c r="G662" s="170"/>
      <c r="H662" s="170"/>
    </row>
    <row r="663" spans="1:8" ht="25.5">
      <c r="A663" s="167" t="s">
        <v>326</v>
      </c>
      <c r="B663" s="167" t="s">
        <v>327</v>
      </c>
      <c r="C663" s="170">
        <f t="shared" si="189"/>
        <v>1000</v>
      </c>
      <c r="D663" s="170">
        <f>SUM(D664:D666)</f>
        <v>0</v>
      </c>
      <c r="E663" s="170">
        <f>SUM(E664:E666)</f>
        <v>0</v>
      </c>
      <c r="F663" s="170">
        <f>SUM(F664:F666)</f>
        <v>1000</v>
      </c>
      <c r="G663" s="170">
        <f>SUM(G664:G666)</f>
        <v>0</v>
      </c>
      <c r="H663" s="170">
        <f>SUM(H664:H666)</f>
        <v>0</v>
      </c>
    </row>
    <row r="664" spans="1:8" ht="15">
      <c r="A664" s="167"/>
      <c r="B664" s="167" t="s">
        <v>595</v>
      </c>
      <c r="C664" s="170">
        <f t="shared" si="189"/>
        <v>1000</v>
      </c>
      <c r="D664" s="170"/>
      <c r="E664" s="175"/>
      <c r="F664" s="170">
        <v>1000</v>
      </c>
      <c r="G664" s="170"/>
      <c r="H664" s="170"/>
    </row>
    <row r="665" spans="1:8" ht="15">
      <c r="A665" s="167"/>
      <c r="B665" s="167" t="s">
        <v>596</v>
      </c>
      <c r="C665" s="170">
        <f t="shared" si="189"/>
        <v>0</v>
      </c>
      <c r="D665" s="170"/>
      <c r="E665" s="175"/>
      <c r="F665" s="170"/>
      <c r="G665" s="170"/>
      <c r="H665" s="170"/>
    </row>
    <row r="666" spans="1:8" ht="15">
      <c r="A666" s="167"/>
      <c r="B666" s="167" t="s">
        <v>675</v>
      </c>
      <c r="C666" s="170">
        <f t="shared" si="189"/>
        <v>0</v>
      </c>
      <c r="D666" s="170"/>
      <c r="E666" s="175"/>
      <c r="F666" s="170"/>
      <c r="G666" s="170"/>
      <c r="H666" s="170"/>
    </row>
    <row r="667" spans="1:8" ht="25.5">
      <c r="A667" s="167" t="s">
        <v>328</v>
      </c>
      <c r="B667" s="167" t="s">
        <v>329</v>
      </c>
      <c r="C667" s="170">
        <f t="shared" si="189"/>
        <v>2042.2</v>
      </c>
      <c r="D667" s="170">
        <f>SUM(D668:D670)</f>
        <v>0</v>
      </c>
      <c r="E667" s="170">
        <f>SUM(E668:E670)</f>
        <v>0</v>
      </c>
      <c r="F667" s="170">
        <f>SUM(F668:F670)</f>
        <v>2042.2</v>
      </c>
      <c r="G667" s="170">
        <f>SUM(G668:G670)</f>
        <v>0</v>
      </c>
      <c r="H667" s="170">
        <f>SUM(H668:H670)</f>
        <v>0</v>
      </c>
    </row>
    <row r="668" spans="1:8" ht="15">
      <c r="A668" s="167"/>
      <c r="B668" s="167" t="s">
        <v>595</v>
      </c>
      <c r="C668" s="170">
        <f t="shared" si="189"/>
        <v>2042.2</v>
      </c>
      <c r="D668" s="170"/>
      <c r="E668" s="175"/>
      <c r="F668" s="170">
        <v>2042.2</v>
      </c>
      <c r="G668" s="170"/>
      <c r="H668" s="170"/>
    </row>
    <row r="669" spans="1:8" ht="15">
      <c r="A669" s="167"/>
      <c r="B669" s="167" t="s">
        <v>596</v>
      </c>
      <c r="C669" s="170">
        <f t="shared" si="189"/>
        <v>0</v>
      </c>
      <c r="D669" s="170"/>
      <c r="E669" s="175"/>
      <c r="F669" s="170"/>
      <c r="G669" s="170"/>
      <c r="H669" s="170"/>
    </row>
    <row r="670" spans="1:8" ht="15">
      <c r="A670" s="167"/>
      <c r="B670" s="167" t="s">
        <v>675</v>
      </c>
      <c r="C670" s="170">
        <f t="shared" si="189"/>
        <v>0</v>
      </c>
      <c r="D670" s="170"/>
      <c r="E670" s="175"/>
      <c r="F670" s="170"/>
      <c r="G670" s="170"/>
      <c r="H670" s="170"/>
    </row>
    <row r="671" spans="1:8" ht="25.5">
      <c r="A671" s="167" t="s">
        <v>330</v>
      </c>
      <c r="B671" s="167" t="s">
        <v>676</v>
      </c>
      <c r="C671" s="170">
        <f t="shared" si="189"/>
        <v>300</v>
      </c>
      <c r="D671" s="170">
        <f>SUM(D672:D674)</f>
        <v>0</v>
      </c>
      <c r="E671" s="170">
        <f>SUM(E672:E674)</f>
        <v>0</v>
      </c>
      <c r="F671" s="170">
        <f>SUM(F672:F674)</f>
        <v>300</v>
      </c>
      <c r="G671" s="170">
        <f>SUM(G672:G674)</f>
        <v>0</v>
      </c>
      <c r="H671" s="170">
        <f>SUM(H672:H674)</f>
        <v>0</v>
      </c>
    </row>
    <row r="672" spans="1:8" ht="15">
      <c r="A672" s="167"/>
      <c r="B672" s="167" t="s">
        <v>595</v>
      </c>
      <c r="C672" s="170">
        <f t="shared" si="189"/>
        <v>300</v>
      </c>
      <c r="D672" s="170"/>
      <c r="E672" s="175"/>
      <c r="F672" s="170">
        <v>300</v>
      </c>
      <c r="G672" s="170"/>
      <c r="H672" s="170"/>
    </row>
    <row r="673" spans="1:8" ht="15">
      <c r="A673" s="167"/>
      <c r="B673" s="167" t="s">
        <v>596</v>
      </c>
      <c r="C673" s="170">
        <f t="shared" si="189"/>
        <v>0</v>
      </c>
      <c r="D673" s="170"/>
      <c r="E673" s="175"/>
      <c r="F673" s="170"/>
      <c r="G673" s="170"/>
      <c r="H673" s="170"/>
    </row>
    <row r="674" spans="1:8" ht="15">
      <c r="A674" s="167"/>
      <c r="B674" s="167" t="s">
        <v>675</v>
      </c>
      <c r="C674" s="170">
        <f t="shared" si="189"/>
        <v>0</v>
      </c>
      <c r="D674" s="170"/>
      <c r="E674" s="175"/>
      <c r="F674" s="170"/>
      <c r="G674" s="170"/>
      <c r="H674" s="170"/>
    </row>
    <row r="675" spans="1:8" ht="25.5">
      <c r="A675" s="167" t="s">
        <v>331</v>
      </c>
      <c r="B675" s="167" t="s">
        <v>332</v>
      </c>
      <c r="C675" s="170">
        <f t="shared" si="189"/>
        <v>1532</v>
      </c>
      <c r="D675" s="170">
        <f>SUM(D676:D678)</f>
        <v>0</v>
      </c>
      <c r="E675" s="170">
        <f>SUM(E676:E678)</f>
        <v>0</v>
      </c>
      <c r="F675" s="170">
        <f>SUM(F676:F678)</f>
        <v>1532</v>
      </c>
      <c r="G675" s="170">
        <f>SUM(G676:G678)</f>
        <v>0</v>
      </c>
      <c r="H675" s="170">
        <f>SUM(H676:H678)</f>
        <v>0</v>
      </c>
    </row>
    <row r="676" spans="1:8" ht="15">
      <c r="A676" s="167"/>
      <c r="B676" s="167" t="s">
        <v>595</v>
      </c>
      <c r="C676" s="170">
        <f t="shared" si="189"/>
        <v>0</v>
      </c>
      <c r="D676" s="170"/>
      <c r="E676" s="175"/>
      <c r="F676" s="170"/>
      <c r="G676" s="170"/>
      <c r="H676" s="170"/>
    </row>
    <row r="677" spans="1:8" ht="15">
      <c r="A677" s="167"/>
      <c r="B677" s="167" t="s">
        <v>596</v>
      </c>
      <c r="C677" s="170">
        <f t="shared" si="189"/>
        <v>1532</v>
      </c>
      <c r="D677" s="170"/>
      <c r="E677" s="175"/>
      <c r="F677" s="170">
        <v>1532</v>
      </c>
      <c r="G677" s="170"/>
      <c r="H677" s="170"/>
    </row>
    <row r="678" spans="1:8" ht="15">
      <c r="A678" s="167"/>
      <c r="B678" s="167" t="s">
        <v>675</v>
      </c>
      <c r="C678" s="170">
        <f t="shared" si="189"/>
        <v>0</v>
      </c>
      <c r="D678" s="170"/>
      <c r="E678" s="175"/>
      <c r="F678" s="170"/>
      <c r="G678" s="170"/>
      <c r="H678" s="170"/>
    </row>
    <row r="679" spans="1:8" ht="25.5">
      <c r="A679" s="167" t="s">
        <v>333</v>
      </c>
      <c r="B679" s="167" t="s">
        <v>334</v>
      </c>
      <c r="C679" s="170">
        <f t="shared" si="189"/>
        <v>673.2</v>
      </c>
      <c r="D679" s="170">
        <f>SUM(D680:D682)</f>
        <v>0</v>
      </c>
      <c r="E679" s="170">
        <f>SUM(E680:E682)</f>
        <v>0</v>
      </c>
      <c r="F679" s="170">
        <f>SUM(F680:F682)</f>
        <v>673.2</v>
      </c>
      <c r="G679" s="170">
        <f>SUM(G680:G682)</f>
        <v>0</v>
      </c>
      <c r="H679" s="170">
        <f>SUM(H680:H682)</f>
        <v>0</v>
      </c>
    </row>
    <row r="680" spans="1:8" ht="15">
      <c r="A680" s="167"/>
      <c r="B680" s="167" t="s">
        <v>595</v>
      </c>
      <c r="C680" s="170">
        <f t="shared" si="189"/>
        <v>673.2</v>
      </c>
      <c r="D680" s="170"/>
      <c r="E680" s="175"/>
      <c r="F680" s="170">
        <v>673.2</v>
      </c>
      <c r="G680" s="170"/>
      <c r="H680" s="170"/>
    </row>
    <row r="681" spans="1:8" ht="15">
      <c r="A681" s="167"/>
      <c r="B681" s="167" t="s">
        <v>596</v>
      </c>
      <c r="C681" s="170">
        <f t="shared" si="189"/>
        <v>0</v>
      </c>
      <c r="D681" s="170"/>
      <c r="E681" s="175"/>
      <c r="F681" s="170"/>
      <c r="G681" s="170"/>
      <c r="H681" s="170"/>
    </row>
    <row r="682" spans="1:8" ht="15">
      <c r="A682" s="167"/>
      <c r="B682" s="167" t="s">
        <v>675</v>
      </c>
      <c r="C682" s="170">
        <f t="shared" si="189"/>
        <v>0</v>
      </c>
      <c r="D682" s="170"/>
      <c r="E682" s="175"/>
      <c r="F682" s="170"/>
      <c r="G682" s="170"/>
      <c r="H682" s="170"/>
    </row>
    <row r="683" spans="1:8" ht="25.5">
      <c r="A683" s="167" t="s">
        <v>335</v>
      </c>
      <c r="B683" s="167" t="s">
        <v>336</v>
      </c>
      <c r="C683" s="170">
        <f t="shared" si="189"/>
        <v>351.1</v>
      </c>
      <c r="D683" s="170">
        <f>SUM(D684:D686)</f>
        <v>0</v>
      </c>
      <c r="E683" s="170">
        <f>SUM(E684:E686)</f>
        <v>0</v>
      </c>
      <c r="F683" s="170">
        <f>SUM(F684:F686)</f>
        <v>351.1</v>
      </c>
      <c r="G683" s="170">
        <f>SUM(G684:G686)</f>
        <v>0</v>
      </c>
      <c r="H683" s="170">
        <f>SUM(H684:H686)</f>
        <v>0</v>
      </c>
    </row>
    <row r="684" spans="1:8" ht="15">
      <c r="A684" s="167"/>
      <c r="B684" s="167" t="s">
        <v>595</v>
      </c>
      <c r="C684" s="170">
        <f t="shared" si="189"/>
        <v>351.1</v>
      </c>
      <c r="D684" s="170"/>
      <c r="E684" s="175"/>
      <c r="F684" s="170">
        <v>351.1</v>
      </c>
      <c r="G684" s="170"/>
      <c r="H684" s="170"/>
    </row>
    <row r="685" spans="1:8" ht="15">
      <c r="A685" s="167"/>
      <c r="B685" s="167" t="s">
        <v>596</v>
      </c>
      <c r="C685" s="170">
        <f t="shared" si="189"/>
        <v>0</v>
      </c>
      <c r="D685" s="170"/>
      <c r="E685" s="175"/>
      <c r="F685" s="170"/>
      <c r="G685" s="170"/>
      <c r="H685" s="170"/>
    </row>
    <row r="686" spans="1:8" ht="15">
      <c r="A686" s="167"/>
      <c r="B686" s="167" t="s">
        <v>675</v>
      </c>
      <c r="C686" s="170">
        <f t="shared" si="189"/>
        <v>0</v>
      </c>
      <c r="D686" s="170"/>
      <c r="E686" s="175"/>
      <c r="F686" s="170"/>
      <c r="G686" s="170"/>
      <c r="H686" s="170"/>
    </row>
    <row r="687" spans="1:8" ht="25.5">
      <c r="A687" s="167" t="s">
        <v>337</v>
      </c>
      <c r="B687" s="167" t="s">
        <v>338</v>
      </c>
      <c r="C687" s="170">
        <f t="shared" si="189"/>
        <v>1036.4</v>
      </c>
      <c r="D687" s="170">
        <f>SUM(D688:D690)</f>
        <v>0</v>
      </c>
      <c r="E687" s="170">
        <f>SUM(E688:E690)</f>
        <v>0</v>
      </c>
      <c r="F687" s="170">
        <f>SUM(F688:F690)</f>
        <v>1036.4</v>
      </c>
      <c r="G687" s="170">
        <f>SUM(G688:G690)</f>
        <v>0</v>
      </c>
      <c r="H687" s="170">
        <f>SUM(H688:H690)</f>
        <v>0</v>
      </c>
    </row>
    <row r="688" spans="1:8" ht="15">
      <c r="A688" s="167"/>
      <c r="B688" s="167" t="s">
        <v>595</v>
      </c>
      <c r="C688" s="170">
        <f t="shared" si="189"/>
        <v>1036.4</v>
      </c>
      <c r="D688" s="170"/>
      <c r="E688" s="175"/>
      <c r="F688" s="170">
        <v>1036.4</v>
      </c>
      <c r="G688" s="170"/>
      <c r="H688" s="170"/>
    </row>
    <row r="689" spans="1:8" ht="15">
      <c r="A689" s="167"/>
      <c r="B689" s="167" t="s">
        <v>596</v>
      </c>
      <c r="C689" s="170">
        <f t="shared" si="189"/>
        <v>0</v>
      </c>
      <c r="D689" s="170"/>
      <c r="E689" s="175"/>
      <c r="F689" s="170"/>
      <c r="G689" s="170"/>
      <c r="H689" s="170"/>
    </row>
    <row r="690" spans="1:8" ht="15">
      <c r="A690" s="167"/>
      <c r="B690" s="167" t="s">
        <v>675</v>
      </c>
      <c r="C690" s="170">
        <f t="shared" si="189"/>
        <v>0</v>
      </c>
      <c r="D690" s="170"/>
      <c r="E690" s="175"/>
      <c r="F690" s="170"/>
      <c r="G690" s="170"/>
      <c r="H690" s="170"/>
    </row>
    <row r="691" spans="1:8" ht="25.5">
      <c r="A691" s="167" t="s">
        <v>339</v>
      </c>
      <c r="B691" s="167" t="s">
        <v>340</v>
      </c>
      <c r="C691" s="170">
        <f t="shared" si="189"/>
        <v>215</v>
      </c>
      <c r="D691" s="170">
        <f>SUM(D692:D694)</f>
        <v>0</v>
      </c>
      <c r="E691" s="170">
        <f>SUM(E692:E694)</f>
        <v>0</v>
      </c>
      <c r="F691" s="170">
        <f>SUM(F692:F694)</f>
        <v>215</v>
      </c>
      <c r="G691" s="170">
        <f>SUM(G692:G694)</f>
        <v>0</v>
      </c>
      <c r="H691" s="170">
        <f>SUM(H692:H694)</f>
        <v>0</v>
      </c>
    </row>
    <row r="692" spans="1:8" ht="15">
      <c r="A692" s="167"/>
      <c r="B692" s="167" t="s">
        <v>595</v>
      </c>
      <c r="C692" s="170">
        <f t="shared" si="189"/>
        <v>215</v>
      </c>
      <c r="D692" s="170"/>
      <c r="E692" s="175"/>
      <c r="F692" s="170">
        <v>215</v>
      </c>
      <c r="G692" s="170"/>
      <c r="H692" s="170"/>
    </row>
    <row r="693" spans="1:8" ht="15">
      <c r="A693" s="167"/>
      <c r="B693" s="167" t="s">
        <v>596</v>
      </c>
      <c r="C693" s="170">
        <f t="shared" si="189"/>
        <v>0</v>
      </c>
      <c r="D693" s="170"/>
      <c r="E693" s="175"/>
      <c r="F693" s="170"/>
      <c r="G693" s="170"/>
      <c r="H693" s="170"/>
    </row>
    <row r="694" spans="1:8" ht="15">
      <c r="A694" s="167"/>
      <c r="B694" s="167" t="s">
        <v>675</v>
      </c>
      <c r="C694" s="170">
        <f t="shared" si="189"/>
        <v>0</v>
      </c>
      <c r="D694" s="170"/>
      <c r="E694" s="175"/>
      <c r="F694" s="170"/>
      <c r="G694" s="170"/>
      <c r="H694" s="170"/>
    </row>
    <row r="695" spans="1:8" ht="25.5">
      <c r="A695" s="167" t="s">
        <v>341</v>
      </c>
      <c r="B695" s="167" t="s">
        <v>342</v>
      </c>
      <c r="C695" s="170">
        <f aca="true" t="shared" si="190" ref="C695:C758">SUM(D695:H695)</f>
        <v>0</v>
      </c>
      <c r="D695" s="170">
        <f>SUM(D696:D698)</f>
        <v>0</v>
      </c>
      <c r="E695" s="170">
        <f>SUM(E696:E698)</f>
        <v>0</v>
      </c>
      <c r="F695" s="170">
        <f>SUM(F696:F698)</f>
        <v>0</v>
      </c>
      <c r="G695" s="170">
        <f>SUM(G696:G698)</f>
        <v>0</v>
      </c>
      <c r="H695" s="170">
        <f>SUM(H696:H698)</f>
        <v>0</v>
      </c>
    </row>
    <row r="696" spans="1:8" ht="15">
      <c r="A696" s="167"/>
      <c r="B696" s="167" t="s">
        <v>595</v>
      </c>
      <c r="C696" s="170">
        <f t="shared" si="190"/>
        <v>0</v>
      </c>
      <c r="D696" s="170"/>
      <c r="E696" s="175"/>
      <c r="F696" s="195"/>
      <c r="G696" s="170"/>
      <c r="H696" s="170"/>
    </row>
    <row r="697" spans="1:8" ht="15">
      <c r="A697" s="167"/>
      <c r="B697" s="167" t="s">
        <v>596</v>
      </c>
      <c r="C697" s="170">
        <f t="shared" si="190"/>
        <v>0</v>
      </c>
      <c r="D697" s="170"/>
      <c r="E697" s="175"/>
      <c r="F697" s="170"/>
      <c r="G697" s="170"/>
      <c r="H697" s="170"/>
    </row>
    <row r="698" spans="1:8" ht="15">
      <c r="A698" s="167"/>
      <c r="B698" s="167" t="s">
        <v>675</v>
      </c>
      <c r="C698" s="170">
        <f t="shared" si="190"/>
        <v>0</v>
      </c>
      <c r="D698" s="170"/>
      <c r="E698" s="175"/>
      <c r="F698" s="170"/>
      <c r="G698" s="170"/>
      <c r="H698" s="170"/>
    </row>
    <row r="699" spans="1:8" ht="25.5">
      <c r="A699" s="167" t="s">
        <v>343</v>
      </c>
      <c r="B699" s="167" t="s">
        <v>344</v>
      </c>
      <c r="C699" s="170">
        <f t="shared" si="190"/>
        <v>5000</v>
      </c>
      <c r="D699" s="170">
        <f>SUM(D700:D702)</f>
        <v>0</v>
      </c>
      <c r="E699" s="170">
        <f>SUM(E700:E702)</f>
        <v>0</v>
      </c>
      <c r="F699" s="170">
        <f>SUM(F700:F702)</f>
        <v>5000</v>
      </c>
      <c r="G699" s="170">
        <f>SUM(G700:G702)</f>
        <v>0</v>
      </c>
      <c r="H699" s="170">
        <f>SUM(H700:H702)</f>
        <v>0</v>
      </c>
    </row>
    <row r="700" spans="1:8" ht="15">
      <c r="A700" s="167"/>
      <c r="B700" s="167" t="s">
        <v>595</v>
      </c>
      <c r="C700" s="170">
        <f t="shared" si="190"/>
        <v>5000</v>
      </c>
      <c r="D700" s="170"/>
      <c r="E700" s="175"/>
      <c r="F700" s="170">
        <v>5000</v>
      </c>
      <c r="G700" s="170"/>
      <c r="H700" s="170"/>
    </row>
    <row r="701" spans="1:8" ht="15">
      <c r="A701" s="167"/>
      <c r="B701" s="167" t="s">
        <v>596</v>
      </c>
      <c r="C701" s="170">
        <f t="shared" si="190"/>
        <v>0</v>
      </c>
      <c r="D701" s="170"/>
      <c r="E701" s="175"/>
      <c r="F701" s="170"/>
      <c r="G701" s="170"/>
      <c r="H701" s="170"/>
    </row>
    <row r="702" spans="1:8" ht="15">
      <c r="A702" s="167"/>
      <c r="B702" s="167" t="s">
        <v>675</v>
      </c>
      <c r="C702" s="170">
        <f t="shared" si="190"/>
        <v>0</v>
      </c>
      <c r="D702" s="170"/>
      <c r="E702" s="175"/>
      <c r="F702" s="170"/>
      <c r="G702" s="170"/>
      <c r="H702" s="170"/>
    </row>
    <row r="703" spans="1:8" ht="25.5">
      <c r="A703" s="167" t="s">
        <v>345</v>
      </c>
      <c r="B703" s="167" t="s">
        <v>346</v>
      </c>
      <c r="C703" s="170">
        <f t="shared" si="190"/>
        <v>0</v>
      </c>
      <c r="D703" s="170">
        <f>SUM(D704:D706)</f>
        <v>0</v>
      </c>
      <c r="E703" s="170">
        <f>SUM(E704:E706)</f>
        <v>0</v>
      </c>
      <c r="F703" s="170">
        <f>SUM(F704:F706)</f>
        <v>0</v>
      </c>
      <c r="G703" s="170">
        <f>SUM(G704:G706)</f>
        <v>0</v>
      </c>
      <c r="H703" s="170">
        <f>SUM(H704:H706)</f>
        <v>0</v>
      </c>
    </row>
    <row r="704" spans="1:8" ht="15">
      <c r="A704" s="167"/>
      <c r="B704" s="167" t="s">
        <v>595</v>
      </c>
      <c r="C704" s="170">
        <f t="shared" si="190"/>
        <v>0</v>
      </c>
      <c r="D704" s="170"/>
      <c r="E704" s="175"/>
      <c r="F704" s="170"/>
      <c r="G704" s="170"/>
      <c r="H704" s="170"/>
    </row>
    <row r="705" spans="1:8" ht="15">
      <c r="A705" s="167"/>
      <c r="B705" s="167" t="s">
        <v>596</v>
      </c>
      <c r="C705" s="170">
        <f t="shared" si="190"/>
        <v>0</v>
      </c>
      <c r="D705" s="170"/>
      <c r="E705" s="175"/>
      <c r="F705" s="170"/>
      <c r="G705" s="170"/>
      <c r="H705" s="170"/>
    </row>
    <row r="706" spans="1:8" ht="15">
      <c r="A706" s="167"/>
      <c r="B706" s="167" t="s">
        <v>675</v>
      </c>
      <c r="C706" s="170">
        <f t="shared" si="190"/>
        <v>0</v>
      </c>
      <c r="D706" s="170"/>
      <c r="E706" s="175"/>
      <c r="F706" s="170"/>
      <c r="G706" s="170"/>
      <c r="H706" s="170"/>
    </row>
    <row r="707" spans="1:8" ht="25.5">
      <c r="A707" s="167" t="s">
        <v>347</v>
      </c>
      <c r="B707" s="167" t="s">
        <v>348</v>
      </c>
      <c r="C707" s="170">
        <f t="shared" si="190"/>
        <v>5000</v>
      </c>
      <c r="D707" s="170">
        <f>SUM(D708:D710)</f>
        <v>0</v>
      </c>
      <c r="E707" s="170">
        <f>SUM(E708:E710)</f>
        <v>0</v>
      </c>
      <c r="F707" s="170">
        <f>SUM(F708:F710)</f>
        <v>5000</v>
      </c>
      <c r="G707" s="170">
        <f>SUM(G708:G710)</f>
        <v>0</v>
      </c>
      <c r="H707" s="170">
        <f>SUM(H708:H710)</f>
        <v>0</v>
      </c>
    </row>
    <row r="708" spans="1:8" ht="15">
      <c r="A708" s="167"/>
      <c r="B708" s="167" t="s">
        <v>595</v>
      </c>
      <c r="C708" s="170">
        <f t="shared" si="190"/>
        <v>5000</v>
      </c>
      <c r="D708" s="170"/>
      <c r="E708" s="175"/>
      <c r="F708" s="178">
        <v>5000</v>
      </c>
      <c r="G708" s="170"/>
      <c r="H708" s="170"/>
    </row>
    <row r="709" spans="1:8" ht="15">
      <c r="A709" s="167"/>
      <c r="B709" s="167" t="s">
        <v>596</v>
      </c>
      <c r="C709" s="170">
        <f t="shared" si="190"/>
        <v>0</v>
      </c>
      <c r="D709" s="170"/>
      <c r="E709" s="175"/>
      <c r="F709" s="170"/>
      <c r="G709" s="170"/>
      <c r="H709" s="170"/>
    </row>
    <row r="710" spans="1:8" ht="15">
      <c r="A710" s="167"/>
      <c r="B710" s="167" t="s">
        <v>675</v>
      </c>
      <c r="C710" s="170">
        <f t="shared" si="190"/>
        <v>0</v>
      </c>
      <c r="D710" s="170"/>
      <c r="E710" s="175"/>
      <c r="F710" s="170"/>
      <c r="G710" s="170"/>
      <c r="H710" s="170"/>
    </row>
    <row r="711" spans="1:8" ht="25.5">
      <c r="A711" s="167" t="s">
        <v>349</v>
      </c>
      <c r="B711" s="167" t="s">
        <v>350</v>
      </c>
      <c r="C711" s="170">
        <f t="shared" si="190"/>
        <v>8000</v>
      </c>
      <c r="D711" s="170">
        <f>SUM(D712:D714)</f>
        <v>0</v>
      </c>
      <c r="E711" s="170">
        <f>SUM(E712:E714)</f>
        <v>0</v>
      </c>
      <c r="F711" s="170">
        <f>SUM(F712:F714)</f>
        <v>8000</v>
      </c>
      <c r="G711" s="170">
        <f>SUM(G712:G714)</f>
        <v>0</v>
      </c>
      <c r="H711" s="170">
        <f>SUM(H712:H714)</f>
        <v>0</v>
      </c>
    </row>
    <row r="712" spans="1:8" ht="15">
      <c r="A712" s="167"/>
      <c r="B712" s="167" t="s">
        <v>595</v>
      </c>
      <c r="C712" s="170">
        <f t="shared" si="190"/>
        <v>8000</v>
      </c>
      <c r="D712" s="170"/>
      <c r="E712" s="175"/>
      <c r="F712" s="170">
        <v>8000</v>
      </c>
      <c r="G712" s="170"/>
      <c r="H712" s="170"/>
    </row>
    <row r="713" spans="1:8" ht="15">
      <c r="A713" s="167"/>
      <c r="B713" s="167" t="s">
        <v>596</v>
      </c>
      <c r="C713" s="170">
        <f t="shared" si="190"/>
        <v>0</v>
      </c>
      <c r="D713" s="170"/>
      <c r="E713" s="175"/>
      <c r="F713" s="170"/>
      <c r="G713" s="170"/>
      <c r="H713" s="170"/>
    </row>
    <row r="714" spans="1:8" ht="15">
      <c r="A714" s="167"/>
      <c r="B714" s="167" t="s">
        <v>675</v>
      </c>
      <c r="C714" s="170">
        <f t="shared" si="190"/>
        <v>0</v>
      </c>
      <c r="D714" s="170"/>
      <c r="E714" s="175"/>
      <c r="F714" s="170"/>
      <c r="G714" s="170"/>
      <c r="H714" s="170"/>
    </row>
    <row r="715" spans="1:8" ht="25.5">
      <c r="A715" s="167" t="s">
        <v>351</v>
      </c>
      <c r="B715" s="167" t="s">
        <v>352</v>
      </c>
      <c r="C715" s="170">
        <f t="shared" si="190"/>
        <v>0</v>
      </c>
      <c r="D715" s="170">
        <f>SUM(D716:D718)</f>
        <v>0</v>
      </c>
      <c r="E715" s="170">
        <f>SUM(E716:E718)</f>
        <v>0</v>
      </c>
      <c r="F715" s="170">
        <f>SUM(F716:F718)</f>
        <v>0</v>
      </c>
      <c r="G715" s="170">
        <f>SUM(G716:G718)</f>
        <v>0</v>
      </c>
      <c r="H715" s="170">
        <f>SUM(H716:H718)</f>
        <v>0</v>
      </c>
    </row>
    <row r="716" spans="1:8" ht="15">
      <c r="A716" s="167"/>
      <c r="B716" s="167" t="s">
        <v>595</v>
      </c>
      <c r="C716" s="170">
        <f t="shared" si="190"/>
        <v>0</v>
      </c>
      <c r="D716" s="170"/>
      <c r="E716" s="175"/>
      <c r="F716" s="170"/>
      <c r="G716" s="170"/>
      <c r="H716" s="170"/>
    </row>
    <row r="717" spans="1:8" ht="15">
      <c r="A717" s="167"/>
      <c r="B717" s="167" t="s">
        <v>596</v>
      </c>
      <c r="C717" s="170">
        <f t="shared" si="190"/>
        <v>0</v>
      </c>
      <c r="D717" s="170"/>
      <c r="E717" s="175"/>
      <c r="F717" s="170"/>
      <c r="G717" s="170"/>
      <c r="H717" s="170"/>
    </row>
    <row r="718" spans="1:8" ht="15">
      <c r="A718" s="167"/>
      <c r="B718" s="167" t="s">
        <v>675</v>
      </c>
      <c r="C718" s="170">
        <f t="shared" si="190"/>
        <v>0</v>
      </c>
      <c r="D718" s="170"/>
      <c r="E718" s="175"/>
      <c r="F718" s="170"/>
      <c r="G718" s="170"/>
      <c r="H718" s="170"/>
    </row>
    <row r="719" spans="1:8" ht="25.5">
      <c r="A719" s="167" t="s">
        <v>353</v>
      </c>
      <c r="B719" s="167" t="s">
        <v>354</v>
      </c>
      <c r="C719" s="170">
        <f t="shared" si="190"/>
        <v>5000</v>
      </c>
      <c r="D719" s="170">
        <f>SUM(D720:D722)</f>
        <v>0</v>
      </c>
      <c r="E719" s="170">
        <f>SUM(E720:E722)</f>
        <v>0</v>
      </c>
      <c r="F719" s="170">
        <f>SUM(F720:F722)</f>
        <v>5000</v>
      </c>
      <c r="G719" s="170">
        <f>SUM(G720:G722)</f>
        <v>0</v>
      </c>
      <c r="H719" s="170">
        <f>SUM(H720:H722)</f>
        <v>0</v>
      </c>
    </row>
    <row r="720" spans="1:8" ht="15">
      <c r="A720" s="167"/>
      <c r="B720" s="167" t="s">
        <v>595</v>
      </c>
      <c r="C720" s="170">
        <f t="shared" si="190"/>
        <v>5000</v>
      </c>
      <c r="D720" s="170"/>
      <c r="E720" s="175"/>
      <c r="F720" s="170">
        <v>5000</v>
      </c>
      <c r="G720" s="170"/>
      <c r="H720" s="170"/>
    </row>
    <row r="721" spans="1:8" ht="15">
      <c r="A721" s="167"/>
      <c r="B721" s="167" t="s">
        <v>596</v>
      </c>
      <c r="C721" s="170">
        <f t="shared" si="190"/>
        <v>0</v>
      </c>
      <c r="D721" s="170"/>
      <c r="E721" s="175"/>
      <c r="F721" s="170"/>
      <c r="G721" s="170"/>
      <c r="H721" s="170"/>
    </row>
    <row r="722" spans="1:8" ht="15">
      <c r="A722" s="167"/>
      <c r="B722" s="167" t="s">
        <v>675</v>
      </c>
      <c r="C722" s="170">
        <f t="shared" si="190"/>
        <v>0</v>
      </c>
      <c r="D722" s="170"/>
      <c r="E722" s="175"/>
      <c r="F722" s="170"/>
      <c r="G722" s="170"/>
      <c r="H722" s="170"/>
    </row>
    <row r="723" spans="1:8" ht="25.5">
      <c r="A723" s="167" t="s">
        <v>355</v>
      </c>
      <c r="B723" s="167" t="s">
        <v>356</v>
      </c>
      <c r="C723" s="170">
        <f t="shared" si="190"/>
        <v>5000</v>
      </c>
      <c r="D723" s="170">
        <f>SUM(D724:D726)</f>
        <v>0</v>
      </c>
      <c r="E723" s="170">
        <f>SUM(E724:E726)</f>
        <v>5000</v>
      </c>
      <c r="F723" s="170">
        <f>SUM(F724:F726)</f>
        <v>0</v>
      </c>
      <c r="G723" s="170">
        <f>SUM(G724:G726)</f>
        <v>0</v>
      </c>
      <c r="H723" s="170">
        <f>SUM(H724:H726)</f>
        <v>0</v>
      </c>
    </row>
    <row r="724" spans="1:8" ht="15">
      <c r="A724" s="167"/>
      <c r="B724" s="167" t="s">
        <v>595</v>
      </c>
      <c r="C724" s="170">
        <f t="shared" si="190"/>
        <v>5000</v>
      </c>
      <c r="D724" s="170"/>
      <c r="E724" s="175">
        <v>5000</v>
      </c>
      <c r="F724" s="170"/>
      <c r="G724" s="170"/>
      <c r="H724" s="170"/>
    </row>
    <row r="725" spans="1:8" ht="15">
      <c r="A725" s="167"/>
      <c r="B725" s="167" t="s">
        <v>596</v>
      </c>
      <c r="C725" s="170">
        <f t="shared" si="190"/>
        <v>0</v>
      </c>
      <c r="D725" s="170"/>
      <c r="E725" s="175"/>
      <c r="F725" s="170"/>
      <c r="G725" s="170"/>
      <c r="H725" s="170"/>
    </row>
    <row r="726" spans="1:8" ht="15">
      <c r="A726" s="167"/>
      <c r="B726" s="167" t="s">
        <v>675</v>
      </c>
      <c r="C726" s="170">
        <f t="shared" si="190"/>
        <v>0</v>
      </c>
      <c r="D726" s="170"/>
      <c r="E726" s="175"/>
      <c r="F726" s="170"/>
      <c r="G726" s="170"/>
      <c r="H726" s="170"/>
    </row>
    <row r="727" spans="1:8" ht="25.5">
      <c r="A727" s="167" t="s">
        <v>357</v>
      </c>
      <c r="B727" s="167" t="s">
        <v>358</v>
      </c>
      <c r="C727" s="170">
        <f t="shared" si="190"/>
        <v>0</v>
      </c>
      <c r="D727" s="170">
        <f>SUM(D728:D730)</f>
        <v>0</v>
      </c>
      <c r="E727" s="170">
        <f>SUM(E728:E730)</f>
        <v>0</v>
      </c>
      <c r="F727" s="170">
        <f>SUM(F728:F730)</f>
        <v>0</v>
      </c>
      <c r="G727" s="170">
        <f>SUM(G728:G730)</f>
        <v>0</v>
      </c>
      <c r="H727" s="170">
        <f>SUM(H728:H730)</f>
        <v>0</v>
      </c>
    </row>
    <row r="728" spans="1:8" ht="15">
      <c r="A728" s="167"/>
      <c r="B728" s="167" t="s">
        <v>595</v>
      </c>
      <c r="C728" s="170">
        <f t="shared" si="190"/>
        <v>0</v>
      </c>
      <c r="D728" s="170"/>
      <c r="E728" s="175"/>
      <c r="F728" s="170"/>
      <c r="G728" s="170"/>
      <c r="H728" s="170"/>
    </row>
    <row r="729" spans="1:8" ht="15">
      <c r="A729" s="167"/>
      <c r="B729" s="167" t="s">
        <v>596</v>
      </c>
      <c r="C729" s="170">
        <f t="shared" si="190"/>
        <v>0</v>
      </c>
      <c r="D729" s="170"/>
      <c r="E729" s="175"/>
      <c r="F729" s="170"/>
      <c r="G729" s="170"/>
      <c r="H729" s="170"/>
    </row>
    <row r="730" spans="1:8" ht="15">
      <c r="A730" s="167"/>
      <c r="B730" s="167" t="s">
        <v>675</v>
      </c>
      <c r="C730" s="170">
        <f t="shared" si="190"/>
        <v>0</v>
      </c>
      <c r="D730" s="170"/>
      <c r="E730" s="175"/>
      <c r="F730" s="170"/>
      <c r="G730" s="170"/>
      <c r="H730" s="170"/>
    </row>
    <row r="731" spans="1:8" ht="25.5">
      <c r="A731" s="167" t="s">
        <v>359</v>
      </c>
      <c r="B731" s="167" t="s">
        <v>360</v>
      </c>
      <c r="C731" s="170">
        <f t="shared" si="190"/>
        <v>500</v>
      </c>
      <c r="D731" s="170">
        <f>SUM(D732:D734)</f>
        <v>0</v>
      </c>
      <c r="E731" s="170">
        <f>SUM(E732:E734)</f>
        <v>0</v>
      </c>
      <c r="F731" s="170">
        <f>SUM(F732:F734)</f>
        <v>500</v>
      </c>
      <c r="G731" s="170">
        <f>SUM(G732:G734)</f>
        <v>0</v>
      </c>
      <c r="H731" s="170">
        <f>SUM(H732:H734)</f>
        <v>0</v>
      </c>
    </row>
    <row r="732" spans="1:8" ht="15">
      <c r="A732" s="167"/>
      <c r="B732" s="167" t="s">
        <v>595</v>
      </c>
      <c r="C732" s="170">
        <f t="shared" si="190"/>
        <v>500</v>
      </c>
      <c r="D732" s="170"/>
      <c r="E732" s="175"/>
      <c r="F732" s="170">
        <v>500</v>
      </c>
      <c r="G732" s="170"/>
      <c r="H732" s="170"/>
    </row>
    <row r="733" spans="1:8" ht="15">
      <c r="A733" s="167"/>
      <c r="B733" s="167" t="s">
        <v>596</v>
      </c>
      <c r="C733" s="170">
        <f t="shared" si="190"/>
        <v>0</v>
      </c>
      <c r="D733" s="170"/>
      <c r="E733" s="175"/>
      <c r="F733" s="170"/>
      <c r="G733" s="170"/>
      <c r="H733" s="170"/>
    </row>
    <row r="734" spans="1:8" ht="15">
      <c r="A734" s="167"/>
      <c r="B734" s="167" t="s">
        <v>675</v>
      </c>
      <c r="C734" s="170">
        <f t="shared" si="190"/>
        <v>0</v>
      </c>
      <c r="D734" s="170"/>
      <c r="E734" s="175"/>
      <c r="F734" s="170"/>
      <c r="G734" s="170"/>
      <c r="H734" s="170"/>
    </row>
    <row r="735" spans="1:8" ht="25.5">
      <c r="A735" s="167" t="s">
        <v>361</v>
      </c>
      <c r="B735" s="167" t="s">
        <v>362</v>
      </c>
      <c r="C735" s="170">
        <f t="shared" si="190"/>
        <v>0</v>
      </c>
      <c r="D735" s="170">
        <f>SUM(D736:D738)</f>
        <v>0</v>
      </c>
      <c r="E735" s="170">
        <f>SUM(E736:E738)</f>
        <v>0</v>
      </c>
      <c r="F735" s="170">
        <f>SUM(F736:F738)</f>
        <v>0</v>
      </c>
      <c r="G735" s="170">
        <f>SUM(G736:G738)</f>
        <v>0</v>
      </c>
      <c r="H735" s="170">
        <f>SUM(H736:H738)</f>
        <v>0</v>
      </c>
    </row>
    <row r="736" spans="1:8" ht="15">
      <c r="A736" s="167"/>
      <c r="B736" s="167" t="s">
        <v>595</v>
      </c>
      <c r="C736" s="170">
        <f t="shared" si="190"/>
        <v>0</v>
      </c>
      <c r="D736" s="170"/>
      <c r="E736" s="175"/>
      <c r="F736" s="170"/>
      <c r="G736" s="170"/>
      <c r="H736" s="170"/>
    </row>
    <row r="737" spans="1:8" ht="15">
      <c r="A737" s="167"/>
      <c r="B737" s="167" t="s">
        <v>596</v>
      </c>
      <c r="C737" s="170">
        <f t="shared" si="190"/>
        <v>0</v>
      </c>
      <c r="D737" s="170"/>
      <c r="E737" s="175"/>
      <c r="F737" s="170"/>
      <c r="G737" s="170"/>
      <c r="H737" s="170"/>
    </row>
    <row r="738" spans="1:8" ht="15">
      <c r="A738" s="167"/>
      <c r="B738" s="167" t="s">
        <v>675</v>
      </c>
      <c r="C738" s="170">
        <f t="shared" si="190"/>
        <v>0</v>
      </c>
      <c r="D738" s="170"/>
      <c r="E738" s="175"/>
      <c r="F738" s="170"/>
      <c r="G738" s="170"/>
      <c r="H738" s="170"/>
    </row>
    <row r="739" spans="1:8" ht="25.5">
      <c r="A739" s="167" t="s">
        <v>363</v>
      </c>
      <c r="B739" s="167" t="s">
        <v>364</v>
      </c>
      <c r="C739" s="170">
        <f t="shared" si="190"/>
        <v>500</v>
      </c>
      <c r="D739" s="170">
        <f>SUM(D740:D742)</f>
        <v>0</v>
      </c>
      <c r="E739" s="170">
        <f>SUM(E740:E742)</f>
        <v>0</v>
      </c>
      <c r="F739" s="170">
        <f>SUM(F740:F742)</f>
        <v>500</v>
      </c>
      <c r="G739" s="170">
        <f>SUM(G740:G742)</f>
        <v>0</v>
      </c>
      <c r="H739" s="170">
        <f>SUM(H740:H742)</f>
        <v>0</v>
      </c>
    </row>
    <row r="740" spans="1:8" ht="15">
      <c r="A740" s="167"/>
      <c r="B740" s="167" t="s">
        <v>595</v>
      </c>
      <c r="C740" s="170">
        <f t="shared" si="190"/>
        <v>500</v>
      </c>
      <c r="D740" s="170"/>
      <c r="E740" s="175"/>
      <c r="F740" s="170">
        <v>500</v>
      </c>
      <c r="G740" s="170"/>
      <c r="H740" s="170"/>
    </row>
    <row r="741" spans="1:8" ht="15">
      <c r="A741" s="167"/>
      <c r="B741" s="167" t="s">
        <v>596</v>
      </c>
      <c r="C741" s="170">
        <f t="shared" si="190"/>
        <v>0</v>
      </c>
      <c r="D741" s="170"/>
      <c r="E741" s="175"/>
      <c r="F741" s="170"/>
      <c r="G741" s="170"/>
      <c r="H741" s="170"/>
    </row>
    <row r="742" spans="1:8" ht="15">
      <c r="A742" s="167"/>
      <c r="B742" s="167" t="s">
        <v>675</v>
      </c>
      <c r="C742" s="170">
        <f t="shared" si="190"/>
        <v>0</v>
      </c>
      <c r="D742" s="170"/>
      <c r="E742" s="175"/>
      <c r="F742" s="170"/>
      <c r="G742" s="170"/>
      <c r="H742" s="170"/>
    </row>
    <row r="743" spans="1:8" ht="25.5">
      <c r="A743" s="167" t="s">
        <v>365</v>
      </c>
      <c r="B743" s="167" t="s">
        <v>366</v>
      </c>
      <c r="C743" s="170">
        <f t="shared" si="190"/>
        <v>2536</v>
      </c>
      <c r="D743" s="170">
        <f>SUM(D744:D746)</f>
        <v>0</v>
      </c>
      <c r="E743" s="170">
        <f>SUM(E744:E746)</f>
        <v>0</v>
      </c>
      <c r="F743" s="170">
        <f>SUM(F744:F746)</f>
        <v>2536</v>
      </c>
      <c r="G743" s="170">
        <f>SUM(G744:G746)</f>
        <v>0</v>
      </c>
      <c r="H743" s="170">
        <f>SUM(H744:H746)</f>
        <v>0</v>
      </c>
    </row>
    <row r="744" spans="1:8" ht="15">
      <c r="A744" s="167"/>
      <c r="B744" s="167" t="s">
        <v>595</v>
      </c>
      <c r="C744" s="170">
        <f t="shared" si="190"/>
        <v>2536</v>
      </c>
      <c r="D744" s="170"/>
      <c r="E744" s="175"/>
      <c r="F744" s="170">
        <v>2536</v>
      </c>
      <c r="G744" s="170"/>
      <c r="H744" s="170"/>
    </row>
    <row r="745" spans="1:8" ht="15">
      <c r="A745" s="167"/>
      <c r="B745" s="167" t="s">
        <v>596</v>
      </c>
      <c r="C745" s="170">
        <f t="shared" si="190"/>
        <v>0</v>
      </c>
      <c r="D745" s="170"/>
      <c r="E745" s="175"/>
      <c r="F745" s="170"/>
      <c r="G745" s="170"/>
      <c r="H745" s="170"/>
    </row>
    <row r="746" spans="1:8" ht="15">
      <c r="A746" s="167"/>
      <c r="B746" s="167" t="s">
        <v>675</v>
      </c>
      <c r="C746" s="170">
        <f t="shared" si="190"/>
        <v>0</v>
      </c>
      <c r="D746" s="170"/>
      <c r="E746" s="175"/>
      <c r="F746" s="170"/>
      <c r="G746" s="170"/>
      <c r="H746" s="170"/>
    </row>
    <row r="747" spans="1:8" ht="25.5">
      <c r="A747" s="167" t="s">
        <v>367</v>
      </c>
      <c r="B747" s="44" t="s">
        <v>368</v>
      </c>
      <c r="C747" s="170">
        <f t="shared" si="190"/>
        <v>0</v>
      </c>
      <c r="D747" s="170">
        <f>SUM(D748:D750)</f>
        <v>0</v>
      </c>
      <c r="E747" s="170">
        <f>SUM(E748:E750)</f>
        <v>0</v>
      </c>
      <c r="F747" s="170">
        <f>SUM(F748:F750)</f>
        <v>0</v>
      </c>
      <c r="G747" s="170">
        <f>SUM(G748:G750)</f>
        <v>0</v>
      </c>
      <c r="H747" s="170">
        <f>SUM(H748:H750)</f>
        <v>0</v>
      </c>
    </row>
    <row r="748" spans="1:8" ht="15">
      <c r="A748" s="167"/>
      <c r="B748" s="167" t="s">
        <v>595</v>
      </c>
      <c r="C748" s="170">
        <f t="shared" si="190"/>
        <v>0</v>
      </c>
      <c r="D748" s="170"/>
      <c r="E748" s="175"/>
      <c r="F748" s="170"/>
      <c r="G748" s="170"/>
      <c r="H748" s="170"/>
    </row>
    <row r="749" spans="1:8" ht="15">
      <c r="A749" s="167"/>
      <c r="B749" s="167" t="s">
        <v>596</v>
      </c>
      <c r="C749" s="170">
        <f t="shared" si="190"/>
        <v>0</v>
      </c>
      <c r="D749" s="170"/>
      <c r="E749" s="175"/>
      <c r="F749" s="170"/>
      <c r="G749" s="170"/>
      <c r="H749" s="170"/>
    </row>
    <row r="750" spans="1:8" ht="15">
      <c r="A750" s="167"/>
      <c r="B750" s="167" t="s">
        <v>675</v>
      </c>
      <c r="C750" s="170">
        <f t="shared" si="190"/>
        <v>0</v>
      </c>
      <c r="D750" s="170"/>
      <c r="E750" s="175"/>
      <c r="F750" s="170"/>
      <c r="G750" s="170"/>
      <c r="H750" s="170"/>
    </row>
    <row r="751" spans="1:8" ht="25.5">
      <c r="A751" s="167" t="s">
        <v>369</v>
      </c>
      <c r="B751" s="44" t="s">
        <v>677</v>
      </c>
      <c r="C751" s="170">
        <f t="shared" si="190"/>
        <v>800</v>
      </c>
      <c r="D751" s="170">
        <f>SUM(D752:D754)</f>
        <v>0</v>
      </c>
      <c r="E751" s="170">
        <f>SUM(E752:E754)</f>
        <v>0</v>
      </c>
      <c r="F751" s="170">
        <f>SUM(F752:F754)</f>
        <v>800</v>
      </c>
      <c r="G751" s="170">
        <f>SUM(G752:G754)</f>
        <v>0</v>
      </c>
      <c r="H751" s="170">
        <f>SUM(H752:H754)</f>
        <v>0</v>
      </c>
    </row>
    <row r="752" spans="1:8" ht="15">
      <c r="A752" s="167"/>
      <c r="B752" s="167" t="s">
        <v>595</v>
      </c>
      <c r="C752" s="170">
        <f t="shared" si="190"/>
        <v>800</v>
      </c>
      <c r="D752" s="170"/>
      <c r="E752" s="175"/>
      <c r="F752" s="170">
        <v>800</v>
      </c>
      <c r="G752" s="170"/>
      <c r="H752" s="170"/>
    </row>
    <row r="753" spans="1:8" ht="15">
      <c r="A753" s="167"/>
      <c r="B753" s="167" t="s">
        <v>596</v>
      </c>
      <c r="C753" s="170">
        <f t="shared" si="190"/>
        <v>0</v>
      </c>
      <c r="D753" s="170"/>
      <c r="E753" s="175"/>
      <c r="F753" s="170"/>
      <c r="G753" s="170"/>
      <c r="H753" s="170"/>
    </row>
    <row r="754" spans="1:8" ht="15">
      <c r="A754" s="167"/>
      <c r="B754" s="167" t="s">
        <v>675</v>
      </c>
      <c r="C754" s="170">
        <f t="shared" si="190"/>
        <v>0</v>
      </c>
      <c r="D754" s="170"/>
      <c r="E754" s="175"/>
      <c r="F754" s="170"/>
      <c r="G754" s="170"/>
      <c r="H754" s="170"/>
    </row>
    <row r="755" spans="1:8" ht="25.5">
      <c r="A755" s="167" t="s">
        <v>370</v>
      </c>
      <c r="B755" s="44" t="s">
        <v>371</v>
      </c>
      <c r="C755" s="170">
        <f t="shared" si="190"/>
        <v>174.23832</v>
      </c>
      <c r="D755" s="170">
        <f>SUM(D756:D758)</f>
        <v>0</v>
      </c>
      <c r="E755" s="170">
        <f>SUM(E756:E758)</f>
        <v>0</v>
      </c>
      <c r="F755" s="170">
        <f>SUM(F756:F758)</f>
        <v>174.23832</v>
      </c>
      <c r="G755" s="170">
        <f>SUM(G756:G758)</f>
        <v>0</v>
      </c>
      <c r="H755" s="170">
        <f>SUM(H756:H758)</f>
        <v>0</v>
      </c>
    </row>
    <row r="756" spans="1:8" ht="15">
      <c r="A756" s="167"/>
      <c r="B756" s="167" t="s">
        <v>595</v>
      </c>
      <c r="C756" s="170">
        <f t="shared" si="190"/>
        <v>174.23832</v>
      </c>
      <c r="D756" s="170"/>
      <c r="E756" s="175"/>
      <c r="F756" s="170">
        <v>174.23832</v>
      </c>
      <c r="G756" s="170"/>
      <c r="H756" s="170"/>
    </row>
    <row r="757" spans="1:8" ht="15">
      <c r="A757" s="167"/>
      <c r="B757" s="167" t="s">
        <v>596</v>
      </c>
      <c r="C757" s="170">
        <f t="shared" si="190"/>
        <v>0</v>
      </c>
      <c r="D757" s="170"/>
      <c r="E757" s="175"/>
      <c r="F757" s="170"/>
      <c r="G757" s="170"/>
      <c r="H757" s="170"/>
    </row>
    <row r="758" spans="1:8" ht="15">
      <c r="A758" s="167"/>
      <c r="B758" s="167" t="s">
        <v>675</v>
      </c>
      <c r="C758" s="170">
        <f t="shared" si="190"/>
        <v>0</v>
      </c>
      <c r="D758" s="170"/>
      <c r="E758" s="175"/>
      <c r="F758" s="170"/>
      <c r="G758" s="170"/>
      <c r="H758" s="170"/>
    </row>
    <row r="759" spans="1:8" ht="25.5">
      <c r="A759" s="167" t="s">
        <v>372</v>
      </c>
      <c r="B759" s="44" t="s">
        <v>373</v>
      </c>
      <c r="C759" s="170">
        <f aca="true" t="shared" si="191" ref="C759:C770">SUM(D759:H759)</f>
        <v>1046.16452</v>
      </c>
      <c r="D759" s="170">
        <f>SUM(D760:D762)</f>
        <v>0</v>
      </c>
      <c r="E759" s="170">
        <f>SUM(E760:E762)</f>
        <v>0</v>
      </c>
      <c r="F759" s="170">
        <f>SUM(F760:F762)</f>
        <v>1046.16452</v>
      </c>
      <c r="G759" s="170">
        <f>SUM(G760:G762)</f>
        <v>0</v>
      </c>
      <c r="H759" s="170">
        <f>SUM(H760:H762)</f>
        <v>0</v>
      </c>
    </row>
    <row r="760" spans="1:8" ht="15">
      <c r="A760" s="167"/>
      <c r="B760" s="167" t="s">
        <v>595</v>
      </c>
      <c r="C760" s="170">
        <f t="shared" si="191"/>
        <v>523.08252</v>
      </c>
      <c r="D760" s="170"/>
      <c r="E760" s="175"/>
      <c r="F760" s="170">
        <v>523.08252</v>
      </c>
      <c r="G760" s="170"/>
      <c r="H760" s="170"/>
    </row>
    <row r="761" spans="1:8" ht="15">
      <c r="A761" s="167"/>
      <c r="B761" s="167" t="s">
        <v>596</v>
      </c>
      <c r="C761" s="170">
        <f t="shared" si="191"/>
        <v>523.082</v>
      </c>
      <c r="D761" s="170"/>
      <c r="E761" s="175"/>
      <c r="F761" s="170">
        <v>523.082</v>
      </c>
      <c r="G761" s="170"/>
      <c r="H761" s="170"/>
    </row>
    <row r="762" spans="1:8" ht="15">
      <c r="A762" s="167"/>
      <c r="B762" s="167" t="s">
        <v>675</v>
      </c>
      <c r="C762" s="170">
        <f t="shared" si="191"/>
        <v>0</v>
      </c>
      <c r="D762" s="170"/>
      <c r="E762" s="175"/>
      <c r="F762" s="170"/>
      <c r="G762" s="170"/>
      <c r="H762" s="170"/>
    </row>
    <row r="763" spans="1:8" ht="25.5">
      <c r="A763" s="167" t="s">
        <v>374</v>
      </c>
      <c r="B763" s="44" t="s">
        <v>375</v>
      </c>
      <c r="C763" s="170">
        <f t="shared" si="191"/>
        <v>0</v>
      </c>
      <c r="D763" s="170">
        <f>SUM(D764:D766)</f>
        <v>0</v>
      </c>
      <c r="E763" s="170">
        <f>SUM(E764:E766)</f>
        <v>0</v>
      </c>
      <c r="F763" s="170">
        <f>SUM(F764:F766)</f>
        <v>0</v>
      </c>
      <c r="G763" s="170">
        <f>SUM(G764:G766)</f>
        <v>0</v>
      </c>
      <c r="H763" s="170">
        <f>SUM(H764:H766)</f>
        <v>0</v>
      </c>
    </row>
    <row r="764" spans="1:8" ht="15">
      <c r="A764" s="167"/>
      <c r="B764" s="167" t="s">
        <v>595</v>
      </c>
      <c r="C764" s="170">
        <f t="shared" si="191"/>
        <v>0</v>
      </c>
      <c r="D764" s="170"/>
      <c r="E764" s="175"/>
      <c r="F764" s="170"/>
      <c r="G764" s="170"/>
      <c r="H764" s="170"/>
    </row>
    <row r="765" spans="1:8" ht="15">
      <c r="A765" s="167"/>
      <c r="B765" s="167" t="s">
        <v>596</v>
      </c>
      <c r="C765" s="170">
        <f t="shared" si="191"/>
        <v>0</v>
      </c>
      <c r="D765" s="170"/>
      <c r="E765" s="175"/>
      <c r="F765" s="170"/>
      <c r="G765" s="170"/>
      <c r="H765" s="170"/>
    </row>
    <row r="766" spans="1:8" ht="15">
      <c r="A766" s="167"/>
      <c r="B766" s="167" t="s">
        <v>675</v>
      </c>
      <c r="C766" s="170">
        <f t="shared" si="191"/>
        <v>0</v>
      </c>
      <c r="D766" s="170"/>
      <c r="E766" s="175"/>
      <c r="F766" s="170"/>
      <c r="G766" s="170"/>
      <c r="H766" s="170"/>
    </row>
    <row r="767" spans="1:8" ht="15">
      <c r="A767" s="16"/>
      <c r="B767" s="9" t="s">
        <v>376</v>
      </c>
      <c r="C767" s="188">
        <f t="shared" si="191"/>
        <v>17443</v>
      </c>
      <c r="D767" s="188">
        <f>SUM(D768:D770)</f>
        <v>0</v>
      </c>
      <c r="E767" s="188">
        <f>SUM(E768:E770)</f>
        <v>0</v>
      </c>
      <c r="F767" s="188">
        <f aca="true" t="shared" si="192" ref="F767:H767">SUM(F768:F770)</f>
        <v>16280</v>
      </c>
      <c r="G767" s="188">
        <f t="shared" si="192"/>
        <v>1163</v>
      </c>
      <c r="H767" s="188">
        <f t="shared" si="192"/>
        <v>0</v>
      </c>
    </row>
    <row r="768" spans="1:8" ht="15">
      <c r="A768" s="167"/>
      <c r="B768" s="167" t="s">
        <v>595</v>
      </c>
      <c r="C768" s="176">
        <f t="shared" si="191"/>
        <v>4267</v>
      </c>
      <c r="D768" s="170">
        <f>D772</f>
        <v>0</v>
      </c>
      <c r="E768" s="170">
        <f aca="true" t="shared" si="193" ref="E768">E772</f>
        <v>0</v>
      </c>
      <c r="F768" s="170">
        <f>F773+F817+F833+F837+F841</f>
        <v>3904</v>
      </c>
      <c r="G768" s="170">
        <f aca="true" t="shared" si="194" ref="G768:H768">G773+G817+G833+G837+G841</f>
        <v>363</v>
      </c>
      <c r="H768" s="170">
        <f t="shared" si="194"/>
        <v>0</v>
      </c>
    </row>
    <row r="769" spans="1:8" ht="15">
      <c r="A769" s="167"/>
      <c r="B769" s="167" t="s">
        <v>596</v>
      </c>
      <c r="C769" s="176">
        <f t="shared" si="191"/>
        <v>5520</v>
      </c>
      <c r="D769" s="170">
        <f aca="true" t="shared" si="195" ref="D769:E770">D773</f>
        <v>0</v>
      </c>
      <c r="E769" s="170">
        <f t="shared" si="195"/>
        <v>0</v>
      </c>
      <c r="F769" s="170">
        <f aca="true" t="shared" si="196" ref="F769:H770">F774+F818+F834+F838+F842</f>
        <v>5126</v>
      </c>
      <c r="G769" s="170">
        <f t="shared" si="196"/>
        <v>394</v>
      </c>
      <c r="H769" s="170">
        <f t="shared" si="196"/>
        <v>0</v>
      </c>
    </row>
    <row r="770" spans="1:8" ht="15">
      <c r="A770" s="167"/>
      <c r="B770" s="167" t="s">
        <v>675</v>
      </c>
      <c r="C770" s="176">
        <f t="shared" si="191"/>
        <v>7656</v>
      </c>
      <c r="D770" s="170">
        <f t="shared" si="195"/>
        <v>0</v>
      </c>
      <c r="E770" s="170">
        <f t="shared" si="195"/>
        <v>0</v>
      </c>
      <c r="F770" s="170">
        <f t="shared" si="196"/>
        <v>7250</v>
      </c>
      <c r="G770" s="170">
        <f t="shared" si="196"/>
        <v>406</v>
      </c>
      <c r="H770" s="170">
        <f t="shared" si="196"/>
        <v>0</v>
      </c>
    </row>
    <row r="771" spans="1:8" ht="76.5">
      <c r="A771" s="10"/>
      <c r="B771" s="10" t="s">
        <v>377</v>
      </c>
      <c r="C771" s="173">
        <f t="shared" si="185"/>
        <v>17443</v>
      </c>
      <c r="D771" s="173">
        <f>D772+D816+D832+D836+D840</f>
        <v>0</v>
      </c>
      <c r="E771" s="173">
        <f aca="true" t="shared" si="197" ref="E771:H771">E772+E816+E832+E836+E840</f>
        <v>0</v>
      </c>
      <c r="F771" s="173">
        <f t="shared" si="197"/>
        <v>16280</v>
      </c>
      <c r="G771" s="173">
        <f t="shared" si="197"/>
        <v>1163</v>
      </c>
      <c r="H771" s="173">
        <f t="shared" si="197"/>
        <v>0</v>
      </c>
    </row>
    <row r="772" spans="1:8" ht="25.5">
      <c r="A772" s="11" t="s">
        <v>378</v>
      </c>
      <c r="B772" s="11" t="s">
        <v>379</v>
      </c>
      <c r="C772" s="174">
        <f t="shared" si="185"/>
        <v>7489</v>
      </c>
      <c r="D772" s="174">
        <f>SUM(D773:D775)</f>
        <v>0</v>
      </c>
      <c r="E772" s="174">
        <f>SUM(E773:E775)</f>
        <v>0</v>
      </c>
      <c r="F772" s="174">
        <f>SUM(F773:F775)</f>
        <v>6423</v>
      </c>
      <c r="G772" s="174">
        <f>SUM(G773:G775)</f>
        <v>1066</v>
      </c>
      <c r="H772" s="174">
        <f>SUM(H773:H775)</f>
        <v>0</v>
      </c>
    </row>
    <row r="773" spans="1:8" ht="15">
      <c r="A773" s="167"/>
      <c r="B773" s="167" t="s">
        <v>595</v>
      </c>
      <c r="C773" s="170">
        <f t="shared" si="185"/>
        <v>1968</v>
      </c>
      <c r="D773" s="170">
        <f>D777+D781+D785+D789+D793+D797+D801+D805+D809+D813</f>
        <v>0</v>
      </c>
      <c r="E773" s="170">
        <f aca="true" t="shared" si="198" ref="E773:H773">E777+E781+E785+E789+E793+E797+E801+E805+E809+E813</f>
        <v>0</v>
      </c>
      <c r="F773" s="170">
        <f>F777+F781+F785+F789+F793+F797+F801+F805+F809+F813</f>
        <v>1637</v>
      </c>
      <c r="G773" s="170">
        <f t="shared" si="198"/>
        <v>331</v>
      </c>
      <c r="H773" s="170">
        <f t="shared" si="198"/>
        <v>0</v>
      </c>
    </row>
    <row r="774" spans="1:8" ht="15">
      <c r="A774" s="167"/>
      <c r="B774" s="167" t="s">
        <v>596</v>
      </c>
      <c r="C774" s="170">
        <f t="shared" si="185"/>
        <v>3285</v>
      </c>
      <c r="D774" s="170">
        <f aca="true" t="shared" si="199" ref="D774:H775">D778+D782+D786+D790+D794+D798+D802+D806+D810+D814</f>
        <v>0</v>
      </c>
      <c r="E774" s="170">
        <f t="shared" si="199"/>
        <v>0</v>
      </c>
      <c r="F774" s="170">
        <f t="shared" si="199"/>
        <v>2921</v>
      </c>
      <c r="G774" s="170">
        <f t="shared" si="199"/>
        <v>364</v>
      </c>
      <c r="H774" s="170">
        <f t="shared" si="199"/>
        <v>0</v>
      </c>
    </row>
    <row r="775" spans="1:8" ht="15">
      <c r="A775" s="167"/>
      <c r="B775" s="167" t="s">
        <v>675</v>
      </c>
      <c r="C775" s="170">
        <f t="shared" si="185"/>
        <v>2236</v>
      </c>
      <c r="D775" s="170">
        <f t="shared" si="199"/>
        <v>0</v>
      </c>
      <c r="E775" s="170">
        <f t="shared" si="199"/>
        <v>0</v>
      </c>
      <c r="F775" s="170">
        <f t="shared" si="199"/>
        <v>1865</v>
      </c>
      <c r="G775" s="170">
        <f t="shared" si="199"/>
        <v>371</v>
      </c>
      <c r="H775" s="170">
        <f t="shared" si="199"/>
        <v>0</v>
      </c>
    </row>
    <row r="776" spans="1:8" ht="25.5">
      <c r="A776" s="167" t="s">
        <v>380</v>
      </c>
      <c r="B776" s="45" t="s">
        <v>381</v>
      </c>
      <c r="C776" s="170">
        <f aca="true" t="shared" si="200" ref="C776">SUM(D776:H776)</f>
        <v>596</v>
      </c>
      <c r="D776" s="170">
        <f>SUM(D777:D779)</f>
        <v>0</v>
      </c>
      <c r="E776" s="170">
        <f>SUM(E777:E779)</f>
        <v>0</v>
      </c>
      <c r="F776" s="170">
        <f>SUM(F777:F779)</f>
        <v>494</v>
      </c>
      <c r="G776" s="170">
        <f>SUM(G777:G779)</f>
        <v>102</v>
      </c>
      <c r="H776" s="170">
        <f>SUM(H777:H779)</f>
        <v>0</v>
      </c>
    </row>
    <row r="777" spans="1:8" ht="15">
      <c r="A777" s="167"/>
      <c r="B777" s="167" t="s">
        <v>595</v>
      </c>
      <c r="C777" s="170">
        <f aca="true" t="shared" si="201" ref="C777:C815">SUM(D777:G777)</f>
        <v>237</v>
      </c>
      <c r="D777" s="176"/>
      <c r="E777" s="176"/>
      <c r="F777" s="182">
        <v>198</v>
      </c>
      <c r="G777" s="182">
        <v>39</v>
      </c>
      <c r="H777" s="170"/>
    </row>
    <row r="778" spans="1:8" ht="15">
      <c r="A778" s="167"/>
      <c r="B778" s="167" t="s">
        <v>596</v>
      </c>
      <c r="C778" s="170">
        <f t="shared" si="201"/>
        <v>169</v>
      </c>
      <c r="D778" s="176"/>
      <c r="E778" s="176"/>
      <c r="F778" s="182">
        <v>141</v>
      </c>
      <c r="G778" s="182">
        <v>28</v>
      </c>
      <c r="H778" s="170"/>
    </row>
    <row r="779" spans="1:8" ht="15">
      <c r="A779" s="167"/>
      <c r="B779" s="167" t="s">
        <v>675</v>
      </c>
      <c r="C779" s="170">
        <f t="shared" si="201"/>
        <v>190</v>
      </c>
      <c r="D779" s="176"/>
      <c r="E779" s="176"/>
      <c r="F779" s="182">
        <v>155</v>
      </c>
      <c r="G779" s="182">
        <v>35</v>
      </c>
      <c r="H779" s="170"/>
    </row>
    <row r="780" spans="1:8" ht="63.75">
      <c r="A780" s="167" t="s">
        <v>382</v>
      </c>
      <c r="B780" s="46" t="s">
        <v>383</v>
      </c>
      <c r="C780" s="170">
        <f aca="true" t="shared" si="202" ref="C780">SUM(D780:H780)</f>
        <v>668</v>
      </c>
      <c r="D780" s="170">
        <f>SUM(D781:D783)</f>
        <v>0</v>
      </c>
      <c r="E780" s="170">
        <f>SUM(E781:E783)</f>
        <v>0</v>
      </c>
      <c r="F780" s="170">
        <f>SUM(F781:F783)</f>
        <v>596</v>
      </c>
      <c r="G780" s="170">
        <f>SUM(G781:G783)</f>
        <v>72</v>
      </c>
      <c r="H780" s="170">
        <f>SUM(H781:H783)</f>
        <v>0</v>
      </c>
    </row>
    <row r="781" spans="1:8" ht="15">
      <c r="A781" s="167"/>
      <c r="B781" s="167" t="s">
        <v>595</v>
      </c>
      <c r="C781" s="170">
        <f t="shared" si="201"/>
        <v>250</v>
      </c>
      <c r="D781" s="176"/>
      <c r="E781" s="176"/>
      <c r="F781" s="182">
        <v>226</v>
      </c>
      <c r="G781" s="182">
        <v>24</v>
      </c>
      <c r="H781" s="170"/>
    </row>
    <row r="782" spans="1:8" ht="15">
      <c r="A782" s="167"/>
      <c r="B782" s="167" t="s">
        <v>596</v>
      </c>
      <c r="C782" s="170">
        <f t="shared" si="201"/>
        <v>144</v>
      </c>
      <c r="D782" s="176"/>
      <c r="E782" s="176"/>
      <c r="F782" s="182">
        <v>120</v>
      </c>
      <c r="G782" s="182">
        <v>24</v>
      </c>
      <c r="H782" s="170"/>
    </row>
    <row r="783" spans="1:8" ht="15">
      <c r="A783" s="167"/>
      <c r="B783" s="167" t="s">
        <v>675</v>
      </c>
      <c r="C783" s="170">
        <f t="shared" si="201"/>
        <v>274</v>
      </c>
      <c r="D783" s="176"/>
      <c r="E783" s="176"/>
      <c r="F783" s="182">
        <v>250</v>
      </c>
      <c r="G783" s="182">
        <v>24</v>
      </c>
      <c r="H783" s="170"/>
    </row>
    <row r="784" spans="1:8" ht="15">
      <c r="A784" s="167" t="s">
        <v>384</v>
      </c>
      <c r="B784" s="45" t="s">
        <v>385</v>
      </c>
      <c r="C784" s="170">
        <f aca="true" t="shared" si="203" ref="C784">SUM(D784:H784)</f>
        <v>322</v>
      </c>
      <c r="D784" s="170">
        <f>SUM(D785:D787)</f>
        <v>0</v>
      </c>
      <c r="E784" s="170">
        <f>SUM(E785:E787)</f>
        <v>0</v>
      </c>
      <c r="F784" s="170">
        <f>SUM(F785:F787)</f>
        <v>268</v>
      </c>
      <c r="G784" s="170">
        <f>SUM(G785:G787)</f>
        <v>54</v>
      </c>
      <c r="H784" s="170">
        <f>SUM(H785:H787)</f>
        <v>0</v>
      </c>
    </row>
    <row r="785" spans="1:8" ht="15">
      <c r="A785" s="167"/>
      <c r="B785" s="167" t="s">
        <v>595</v>
      </c>
      <c r="C785" s="170">
        <f t="shared" si="201"/>
        <v>106</v>
      </c>
      <c r="D785" s="176"/>
      <c r="E785" s="176"/>
      <c r="F785" s="182">
        <v>88</v>
      </c>
      <c r="G785" s="182">
        <v>18</v>
      </c>
      <c r="H785" s="170"/>
    </row>
    <row r="786" spans="1:8" ht="15">
      <c r="A786" s="167"/>
      <c r="B786" s="167" t="s">
        <v>596</v>
      </c>
      <c r="C786" s="170">
        <f t="shared" si="201"/>
        <v>108</v>
      </c>
      <c r="D786" s="176"/>
      <c r="E786" s="176"/>
      <c r="F786" s="182">
        <v>90</v>
      </c>
      <c r="G786" s="182">
        <v>18</v>
      </c>
      <c r="H786" s="170"/>
    </row>
    <row r="787" spans="1:8" ht="15">
      <c r="A787" s="167"/>
      <c r="B787" s="167" t="s">
        <v>675</v>
      </c>
      <c r="C787" s="170">
        <f t="shared" si="201"/>
        <v>108</v>
      </c>
      <c r="D787" s="176"/>
      <c r="E787" s="176"/>
      <c r="F787" s="182">
        <v>90</v>
      </c>
      <c r="G787" s="182">
        <v>18</v>
      </c>
      <c r="H787" s="170"/>
    </row>
    <row r="788" spans="1:8" ht="15">
      <c r="A788" s="167" t="s">
        <v>386</v>
      </c>
      <c r="B788" s="47" t="s">
        <v>387</v>
      </c>
      <c r="C788" s="170">
        <f aca="true" t="shared" si="204" ref="C788">SUM(D788:H788)</f>
        <v>1098</v>
      </c>
      <c r="D788" s="170">
        <f>SUM(D789:D791)</f>
        <v>0</v>
      </c>
      <c r="E788" s="170">
        <f>SUM(E789:E791)</f>
        <v>0</v>
      </c>
      <c r="F788" s="170">
        <f>SUM(F789:F791)</f>
        <v>915</v>
      </c>
      <c r="G788" s="170">
        <f>SUM(G789:G791)</f>
        <v>183</v>
      </c>
      <c r="H788" s="170">
        <f>SUM(H789:H791)</f>
        <v>0</v>
      </c>
    </row>
    <row r="789" spans="1:8" ht="15">
      <c r="A789" s="167"/>
      <c r="B789" s="167" t="s">
        <v>595</v>
      </c>
      <c r="C789" s="170">
        <f t="shared" si="201"/>
        <v>330</v>
      </c>
      <c r="D789" s="176"/>
      <c r="E789" s="176"/>
      <c r="F789" s="182">
        <v>275</v>
      </c>
      <c r="G789" s="182">
        <v>55</v>
      </c>
      <c r="H789" s="170"/>
    </row>
    <row r="790" spans="1:8" ht="15">
      <c r="A790" s="167"/>
      <c r="B790" s="167" t="s">
        <v>596</v>
      </c>
      <c r="C790" s="170">
        <f t="shared" si="201"/>
        <v>384</v>
      </c>
      <c r="D790" s="176"/>
      <c r="E790" s="176"/>
      <c r="F790" s="182">
        <v>320</v>
      </c>
      <c r="G790" s="182">
        <v>64</v>
      </c>
      <c r="H790" s="170"/>
    </row>
    <row r="791" spans="1:8" ht="15">
      <c r="A791" s="167"/>
      <c r="B791" s="167" t="s">
        <v>675</v>
      </c>
      <c r="C791" s="170">
        <f t="shared" si="201"/>
        <v>384</v>
      </c>
      <c r="D791" s="176"/>
      <c r="E791" s="176"/>
      <c r="F791" s="182">
        <v>320</v>
      </c>
      <c r="G791" s="182">
        <v>64</v>
      </c>
      <c r="H791" s="170"/>
    </row>
    <row r="792" spans="1:8" ht="38.25">
      <c r="A792" s="167" t="s">
        <v>388</v>
      </c>
      <c r="B792" s="48" t="s">
        <v>389</v>
      </c>
      <c r="C792" s="170">
        <f aca="true" t="shared" si="205" ref="C792">SUM(D792:H792)</f>
        <v>0</v>
      </c>
      <c r="D792" s="170">
        <f>SUM(D793:D795)</f>
        <v>0</v>
      </c>
      <c r="E792" s="170">
        <f>SUM(E793:E795)</f>
        <v>0</v>
      </c>
      <c r="F792" s="170">
        <f>SUM(F793:F795)</f>
        <v>0</v>
      </c>
      <c r="G792" s="170">
        <f>SUM(G793:G795)</f>
        <v>0</v>
      </c>
      <c r="H792" s="170">
        <f>SUM(H793:H795)</f>
        <v>0</v>
      </c>
    </row>
    <row r="793" spans="1:8" ht="15">
      <c r="A793" s="167"/>
      <c r="B793" s="167" t="s">
        <v>595</v>
      </c>
      <c r="C793" s="170">
        <f t="shared" si="201"/>
        <v>0</v>
      </c>
      <c r="D793" s="176"/>
      <c r="E793" s="176"/>
      <c r="F793" s="182"/>
      <c r="G793" s="182"/>
      <c r="H793" s="170"/>
    </row>
    <row r="794" spans="1:8" ht="15">
      <c r="A794" s="167"/>
      <c r="B794" s="167" t="s">
        <v>596</v>
      </c>
      <c r="C794" s="170">
        <f t="shared" si="201"/>
        <v>0</v>
      </c>
      <c r="D794" s="176"/>
      <c r="E794" s="176"/>
      <c r="F794" s="182"/>
      <c r="G794" s="182"/>
      <c r="H794" s="170"/>
    </row>
    <row r="795" spans="1:8" ht="15">
      <c r="A795" s="167"/>
      <c r="B795" s="167" t="s">
        <v>675</v>
      </c>
      <c r="C795" s="170">
        <f t="shared" si="201"/>
        <v>0</v>
      </c>
      <c r="D795" s="176"/>
      <c r="E795" s="176"/>
      <c r="F795" s="182"/>
      <c r="G795" s="182"/>
      <c r="H795" s="170"/>
    </row>
    <row r="796" spans="1:8" ht="25.5">
      <c r="A796" s="167" t="s">
        <v>390</v>
      </c>
      <c r="B796" s="49" t="s">
        <v>391</v>
      </c>
      <c r="C796" s="170">
        <f aca="true" t="shared" si="206" ref="C796">SUM(D796:H796)</f>
        <v>90</v>
      </c>
      <c r="D796" s="170">
        <f>SUM(D797:D799)</f>
        <v>0</v>
      </c>
      <c r="E796" s="170">
        <f>SUM(E797:E799)</f>
        <v>0</v>
      </c>
      <c r="F796" s="170">
        <f>SUM(F797:F799)</f>
        <v>0</v>
      </c>
      <c r="G796" s="170">
        <f>SUM(G797:G799)</f>
        <v>90</v>
      </c>
      <c r="H796" s="170">
        <f>SUM(H797:H799)</f>
        <v>0</v>
      </c>
    </row>
    <row r="797" spans="1:8" ht="15">
      <c r="A797" s="167"/>
      <c r="B797" s="167" t="s">
        <v>595</v>
      </c>
      <c r="C797" s="170">
        <f t="shared" si="201"/>
        <v>30</v>
      </c>
      <c r="D797" s="176"/>
      <c r="E797" s="176"/>
      <c r="F797" s="182"/>
      <c r="G797" s="182">
        <v>30</v>
      </c>
      <c r="H797" s="170"/>
    </row>
    <row r="798" spans="1:8" ht="15">
      <c r="A798" s="167"/>
      <c r="B798" s="167" t="s">
        <v>596</v>
      </c>
      <c r="C798" s="170">
        <f t="shared" si="201"/>
        <v>30</v>
      </c>
      <c r="D798" s="176"/>
      <c r="E798" s="176"/>
      <c r="F798" s="182"/>
      <c r="G798" s="182">
        <v>30</v>
      </c>
      <c r="H798" s="170"/>
    </row>
    <row r="799" spans="1:8" ht="15">
      <c r="A799" s="167"/>
      <c r="B799" s="167" t="s">
        <v>675</v>
      </c>
      <c r="C799" s="170">
        <f t="shared" si="201"/>
        <v>30</v>
      </c>
      <c r="D799" s="176"/>
      <c r="E799" s="176"/>
      <c r="F799" s="182"/>
      <c r="G799" s="182">
        <v>30</v>
      </c>
      <c r="H799" s="170"/>
    </row>
    <row r="800" spans="1:8" ht="15">
      <c r="A800" s="167" t="s">
        <v>392</v>
      </c>
      <c r="B800" s="50" t="s">
        <v>592</v>
      </c>
      <c r="C800" s="170">
        <f aca="true" t="shared" si="207" ref="C800">SUM(D800:H800)</f>
        <v>1000</v>
      </c>
      <c r="D800" s="170">
        <f>SUM(D801:D803)</f>
        <v>0</v>
      </c>
      <c r="E800" s="170">
        <f>SUM(E801:E803)</f>
        <v>0</v>
      </c>
      <c r="F800" s="170">
        <f>SUM(F801:F803)</f>
        <v>1000</v>
      </c>
      <c r="G800" s="170">
        <f>SUM(G801:G803)</f>
        <v>0</v>
      </c>
      <c r="H800" s="170">
        <f>SUM(H801:H803)</f>
        <v>0</v>
      </c>
    </row>
    <row r="801" spans="1:8" ht="15">
      <c r="A801" s="167"/>
      <c r="B801" s="167" t="s">
        <v>595</v>
      </c>
      <c r="C801" s="170">
        <f t="shared" si="201"/>
        <v>200</v>
      </c>
      <c r="D801" s="176"/>
      <c r="E801" s="176"/>
      <c r="F801" s="182">
        <v>200</v>
      </c>
      <c r="G801" s="182"/>
      <c r="H801" s="170"/>
    </row>
    <row r="802" spans="1:8" ht="15">
      <c r="A802" s="167"/>
      <c r="B802" s="167" t="s">
        <v>596</v>
      </c>
      <c r="C802" s="170">
        <f t="shared" si="201"/>
        <v>400</v>
      </c>
      <c r="D802" s="176"/>
      <c r="E802" s="176"/>
      <c r="F802" s="182">
        <f>250+150</f>
        <v>400</v>
      </c>
      <c r="G802" s="182"/>
      <c r="H802" s="170"/>
    </row>
    <row r="803" spans="1:8" ht="15">
      <c r="A803" s="167"/>
      <c r="B803" s="167" t="s">
        <v>675</v>
      </c>
      <c r="C803" s="170">
        <f t="shared" si="201"/>
        <v>400</v>
      </c>
      <c r="D803" s="176"/>
      <c r="E803" s="176"/>
      <c r="F803" s="182">
        <f>250+150</f>
        <v>400</v>
      </c>
      <c r="G803" s="182"/>
      <c r="H803" s="170"/>
    </row>
    <row r="804" spans="1:8" ht="25.5">
      <c r="A804" s="167" t="s">
        <v>393</v>
      </c>
      <c r="B804" s="47" t="s">
        <v>394</v>
      </c>
      <c r="C804" s="170">
        <f aca="true" t="shared" si="208" ref="C804">SUM(D804:H804)</f>
        <v>1250</v>
      </c>
      <c r="D804" s="170">
        <f>SUM(D805:D807)</f>
        <v>0</v>
      </c>
      <c r="E804" s="170">
        <f>SUM(E805:E807)</f>
        <v>0</v>
      </c>
      <c r="F804" s="170">
        <f>SUM(F805:F807)</f>
        <v>1250</v>
      </c>
      <c r="G804" s="170">
        <f>SUM(G805:G807)</f>
        <v>0</v>
      </c>
      <c r="H804" s="170">
        <f>SUM(H805:H807)</f>
        <v>0</v>
      </c>
    </row>
    <row r="805" spans="1:8" ht="15">
      <c r="A805" s="167"/>
      <c r="B805" s="167" t="s">
        <v>595</v>
      </c>
      <c r="C805" s="170">
        <f t="shared" si="201"/>
        <v>0</v>
      </c>
      <c r="D805" s="176"/>
      <c r="E805" s="176"/>
      <c r="F805" s="182"/>
      <c r="G805" s="182"/>
      <c r="H805" s="170"/>
    </row>
    <row r="806" spans="1:8" ht="15">
      <c r="A806" s="167"/>
      <c r="B806" s="167" t="s">
        <v>596</v>
      </c>
      <c r="C806" s="170">
        <f t="shared" si="201"/>
        <v>1250</v>
      </c>
      <c r="D806" s="176"/>
      <c r="E806" s="176"/>
      <c r="F806" s="182">
        <v>1250</v>
      </c>
      <c r="G806" s="182"/>
      <c r="H806" s="170"/>
    </row>
    <row r="807" spans="1:8" ht="15">
      <c r="A807" s="167"/>
      <c r="B807" s="167" t="s">
        <v>675</v>
      </c>
      <c r="C807" s="170">
        <f t="shared" si="201"/>
        <v>0</v>
      </c>
      <c r="D807" s="176"/>
      <c r="E807" s="176"/>
      <c r="F807" s="182"/>
      <c r="G807" s="182"/>
      <c r="H807" s="170"/>
    </row>
    <row r="808" spans="1:8" ht="25.5">
      <c r="A808" s="167" t="s">
        <v>395</v>
      </c>
      <c r="B808" s="49" t="s">
        <v>396</v>
      </c>
      <c r="C808" s="170">
        <f aca="true" t="shared" si="209" ref="C808">SUM(D808:H808)</f>
        <v>325</v>
      </c>
      <c r="D808" s="170">
        <f>SUM(D809:D811)</f>
        <v>0</v>
      </c>
      <c r="E808" s="170">
        <f>SUM(E809:E811)</f>
        <v>0</v>
      </c>
      <c r="F808" s="170">
        <f>SUM(F809:F811)</f>
        <v>50</v>
      </c>
      <c r="G808" s="170">
        <f>SUM(G809:G811)</f>
        <v>275</v>
      </c>
      <c r="H808" s="170">
        <f>SUM(H809:H811)</f>
        <v>0</v>
      </c>
    </row>
    <row r="809" spans="1:8" ht="15">
      <c r="A809" s="167"/>
      <c r="B809" s="167" t="s">
        <v>595</v>
      </c>
      <c r="C809" s="170">
        <f t="shared" si="201"/>
        <v>75</v>
      </c>
      <c r="D809" s="176"/>
      <c r="E809" s="176"/>
      <c r="F809" s="182"/>
      <c r="G809" s="182">
        <v>75</v>
      </c>
      <c r="H809" s="170"/>
    </row>
    <row r="810" spans="1:8" ht="15">
      <c r="A810" s="167"/>
      <c r="B810" s="167" t="s">
        <v>596</v>
      </c>
      <c r="C810" s="170">
        <f t="shared" si="201"/>
        <v>100</v>
      </c>
      <c r="D810" s="176"/>
      <c r="E810" s="176"/>
      <c r="F810" s="182"/>
      <c r="G810" s="182">
        <v>100</v>
      </c>
      <c r="H810" s="170"/>
    </row>
    <row r="811" spans="1:8" ht="15">
      <c r="A811" s="167"/>
      <c r="B811" s="167" t="s">
        <v>675</v>
      </c>
      <c r="C811" s="170">
        <f t="shared" si="201"/>
        <v>150</v>
      </c>
      <c r="D811" s="176"/>
      <c r="E811" s="176"/>
      <c r="F811" s="182">
        <v>50</v>
      </c>
      <c r="G811" s="182">
        <v>100</v>
      </c>
      <c r="H811" s="170"/>
    </row>
    <row r="812" spans="1:8" ht="25.5">
      <c r="A812" s="167" t="s">
        <v>397</v>
      </c>
      <c r="B812" s="49" t="s">
        <v>398</v>
      </c>
      <c r="C812" s="170">
        <f aca="true" t="shared" si="210" ref="C812">SUM(D812:H812)</f>
        <v>2140</v>
      </c>
      <c r="D812" s="170">
        <f>SUM(D813:D815)</f>
        <v>0</v>
      </c>
      <c r="E812" s="170">
        <f>SUM(E813:E815)</f>
        <v>0</v>
      </c>
      <c r="F812" s="170">
        <f>SUM(F813:F815)</f>
        <v>1850</v>
      </c>
      <c r="G812" s="170">
        <f>SUM(G813:G815)</f>
        <v>290</v>
      </c>
      <c r="H812" s="170">
        <f>SUM(H813:H815)</f>
        <v>0</v>
      </c>
    </row>
    <row r="813" spans="1:8" ht="15">
      <c r="A813" s="167"/>
      <c r="B813" s="167" t="s">
        <v>595</v>
      </c>
      <c r="C813" s="170">
        <f t="shared" si="201"/>
        <v>740</v>
      </c>
      <c r="D813" s="176"/>
      <c r="E813" s="176"/>
      <c r="F813" s="182">
        <f>500+150</f>
        <v>650</v>
      </c>
      <c r="G813" s="182">
        <v>90</v>
      </c>
      <c r="H813" s="170"/>
    </row>
    <row r="814" spans="1:8" ht="15">
      <c r="A814" s="167"/>
      <c r="B814" s="167" t="s">
        <v>596</v>
      </c>
      <c r="C814" s="170">
        <f t="shared" si="201"/>
        <v>700</v>
      </c>
      <c r="D814" s="176"/>
      <c r="E814" s="176"/>
      <c r="F814" s="182">
        <v>600</v>
      </c>
      <c r="G814" s="182">
        <v>100</v>
      </c>
      <c r="H814" s="170"/>
    </row>
    <row r="815" spans="1:8" ht="15">
      <c r="A815" s="167"/>
      <c r="B815" s="167" t="s">
        <v>675</v>
      </c>
      <c r="C815" s="170">
        <f t="shared" si="201"/>
        <v>700</v>
      </c>
      <c r="D815" s="176"/>
      <c r="E815" s="176"/>
      <c r="F815" s="182">
        <v>600</v>
      </c>
      <c r="G815" s="182">
        <v>100</v>
      </c>
      <c r="H815" s="170"/>
    </row>
    <row r="816" spans="1:8" ht="38.25">
      <c r="A816" s="11" t="s">
        <v>399</v>
      </c>
      <c r="B816" s="11" t="s">
        <v>400</v>
      </c>
      <c r="C816" s="174">
        <f>SUM(D816:H816)</f>
        <v>6954</v>
      </c>
      <c r="D816" s="174">
        <f>SUM(D817:D819)</f>
        <v>0</v>
      </c>
      <c r="E816" s="174">
        <f>SUM(E817:E819)</f>
        <v>0</v>
      </c>
      <c r="F816" s="174">
        <f>SUM(F817:F819)</f>
        <v>6857</v>
      </c>
      <c r="G816" s="174">
        <f>SUM(G817:G819)</f>
        <v>97</v>
      </c>
      <c r="H816" s="174">
        <f>SUM(H817:H819)</f>
        <v>0</v>
      </c>
    </row>
    <row r="817" spans="1:8" ht="15">
      <c r="A817" s="167"/>
      <c r="B817" s="167" t="s">
        <v>595</v>
      </c>
      <c r="C817" s="170">
        <f>SUM(D817:H817)</f>
        <v>2299</v>
      </c>
      <c r="D817" s="170">
        <f>D821+D825+D829</f>
        <v>0</v>
      </c>
      <c r="E817" s="170">
        <f aca="true" t="shared" si="211" ref="E817:H817">E821+E825+E829</f>
        <v>0</v>
      </c>
      <c r="F817" s="170">
        <f t="shared" si="211"/>
        <v>2267</v>
      </c>
      <c r="G817" s="170">
        <f t="shared" si="211"/>
        <v>32</v>
      </c>
      <c r="H817" s="170">
        <f t="shared" si="211"/>
        <v>0</v>
      </c>
    </row>
    <row r="818" spans="1:8" ht="15">
      <c r="A818" s="167"/>
      <c r="B818" s="167" t="s">
        <v>596</v>
      </c>
      <c r="C818" s="170">
        <f>SUM(D818:H818)</f>
        <v>2235</v>
      </c>
      <c r="D818" s="170">
        <f aca="true" t="shared" si="212" ref="D818:H819">D822+D826+D830</f>
        <v>0</v>
      </c>
      <c r="E818" s="170">
        <f t="shared" si="212"/>
        <v>0</v>
      </c>
      <c r="F818" s="170">
        <f t="shared" si="212"/>
        <v>2205</v>
      </c>
      <c r="G818" s="170">
        <f t="shared" si="212"/>
        <v>30</v>
      </c>
      <c r="H818" s="170">
        <f t="shared" si="212"/>
        <v>0</v>
      </c>
    </row>
    <row r="819" spans="1:8" ht="15">
      <c r="A819" s="167"/>
      <c r="B819" s="167" t="s">
        <v>675</v>
      </c>
      <c r="C819" s="170">
        <f>SUM(D819:H819)</f>
        <v>2420</v>
      </c>
      <c r="D819" s="170">
        <f t="shared" si="212"/>
        <v>0</v>
      </c>
      <c r="E819" s="170">
        <f t="shared" si="212"/>
        <v>0</v>
      </c>
      <c r="F819" s="170">
        <f t="shared" si="212"/>
        <v>2385</v>
      </c>
      <c r="G819" s="170">
        <f t="shared" si="212"/>
        <v>35</v>
      </c>
      <c r="H819" s="170">
        <f t="shared" si="212"/>
        <v>0</v>
      </c>
    </row>
    <row r="820" spans="1:8" ht="15">
      <c r="A820" s="167" t="s">
        <v>401</v>
      </c>
      <c r="B820" s="36" t="s">
        <v>402</v>
      </c>
      <c r="C820" s="170">
        <f aca="true" t="shared" si="213" ref="C820">SUM(D820:H820)</f>
        <v>556</v>
      </c>
      <c r="D820" s="170">
        <f>SUM(D821:D823)</f>
        <v>0</v>
      </c>
      <c r="E820" s="170">
        <f>SUM(E821:E823)</f>
        <v>0</v>
      </c>
      <c r="F820" s="170">
        <f>SUM(F821:F823)</f>
        <v>459</v>
      </c>
      <c r="G820" s="170">
        <f>SUM(G821:G823)</f>
        <v>97</v>
      </c>
      <c r="H820" s="170">
        <f>SUM(H821:H823)</f>
        <v>0</v>
      </c>
    </row>
    <row r="821" spans="1:8" ht="15">
      <c r="A821" s="167"/>
      <c r="B821" s="167" t="s">
        <v>595</v>
      </c>
      <c r="C821" s="170">
        <f aca="true" t="shared" si="214" ref="C821:C839">SUM(D821:G821)</f>
        <v>189</v>
      </c>
      <c r="D821" s="176"/>
      <c r="E821" s="176"/>
      <c r="F821" s="182">
        <v>157</v>
      </c>
      <c r="G821" s="182">
        <v>32</v>
      </c>
      <c r="H821" s="170"/>
    </row>
    <row r="822" spans="1:8" ht="15">
      <c r="A822" s="167"/>
      <c r="B822" s="167" t="s">
        <v>596</v>
      </c>
      <c r="C822" s="170">
        <f t="shared" si="214"/>
        <v>177</v>
      </c>
      <c r="D822" s="176"/>
      <c r="E822" s="176"/>
      <c r="F822" s="182">
        <v>147</v>
      </c>
      <c r="G822" s="182">
        <v>30</v>
      </c>
      <c r="H822" s="170"/>
    </row>
    <row r="823" spans="1:8" ht="15">
      <c r="A823" s="167"/>
      <c r="B823" s="167" t="s">
        <v>675</v>
      </c>
      <c r="C823" s="170">
        <f t="shared" si="214"/>
        <v>190</v>
      </c>
      <c r="D823" s="176"/>
      <c r="E823" s="176"/>
      <c r="F823" s="182">
        <v>155</v>
      </c>
      <c r="G823" s="182">
        <v>35</v>
      </c>
      <c r="H823" s="170"/>
    </row>
    <row r="824" spans="1:8" ht="15">
      <c r="A824" s="167" t="s">
        <v>403</v>
      </c>
      <c r="B824" s="36" t="s">
        <v>404</v>
      </c>
      <c r="C824" s="170">
        <f aca="true" t="shared" si="215" ref="C824">SUM(D824:H824)</f>
        <v>5518</v>
      </c>
      <c r="D824" s="170">
        <f>SUM(D825:D827)</f>
        <v>0</v>
      </c>
      <c r="E824" s="170">
        <f>SUM(E825:E827)</f>
        <v>0</v>
      </c>
      <c r="F824" s="170">
        <f>SUM(F825:F827)</f>
        <v>5518</v>
      </c>
      <c r="G824" s="170">
        <f>SUM(G825:G827)</f>
        <v>0</v>
      </c>
      <c r="H824" s="170">
        <f>SUM(H825:H827)</f>
        <v>0</v>
      </c>
    </row>
    <row r="825" spans="1:8" ht="15">
      <c r="A825" s="167"/>
      <c r="B825" s="167" t="s">
        <v>595</v>
      </c>
      <c r="C825" s="170">
        <f t="shared" si="214"/>
        <v>1860</v>
      </c>
      <c r="D825" s="176"/>
      <c r="E825" s="176"/>
      <c r="F825" s="182">
        <v>1860</v>
      </c>
      <c r="G825" s="182"/>
      <c r="H825" s="170"/>
    </row>
    <row r="826" spans="1:8" ht="15">
      <c r="A826" s="167"/>
      <c r="B826" s="167" t="s">
        <v>596</v>
      </c>
      <c r="C826" s="170">
        <f t="shared" si="214"/>
        <v>1758</v>
      </c>
      <c r="D826" s="176"/>
      <c r="E826" s="176"/>
      <c r="F826" s="176">
        <v>1758</v>
      </c>
      <c r="G826" s="182"/>
      <c r="H826" s="170"/>
    </row>
    <row r="827" spans="1:8" ht="15">
      <c r="A827" s="167"/>
      <c r="B827" s="167" t="s">
        <v>675</v>
      </c>
      <c r="C827" s="170">
        <f t="shared" si="214"/>
        <v>1900</v>
      </c>
      <c r="D827" s="176"/>
      <c r="E827" s="176"/>
      <c r="F827" s="176">
        <v>1900</v>
      </c>
      <c r="G827" s="182"/>
      <c r="H827" s="170"/>
    </row>
    <row r="828" spans="1:8" ht="15">
      <c r="A828" s="167" t="s">
        <v>405</v>
      </c>
      <c r="B828" s="36" t="s">
        <v>406</v>
      </c>
      <c r="C828" s="170">
        <f aca="true" t="shared" si="216" ref="C828">SUM(D828:H828)</f>
        <v>880</v>
      </c>
      <c r="D828" s="170">
        <f>SUM(D829:D831)</f>
        <v>0</v>
      </c>
      <c r="E828" s="170">
        <f>SUM(E829:E831)</f>
        <v>0</v>
      </c>
      <c r="F828" s="170">
        <f>SUM(F829:F831)</f>
        <v>880</v>
      </c>
      <c r="G828" s="170">
        <f>SUM(G829:G831)</f>
        <v>0</v>
      </c>
      <c r="H828" s="170">
        <f>SUM(H829:H831)</f>
        <v>0</v>
      </c>
    </row>
    <row r="829" spans="1:8" ht="15">
      <c r="A829" s="167"/>
      <c r="B829" s="167" t="s">
        <v>595</v>
      </c>
      <c r="C829" s="170">
        <f t="shared" si="214"/>
        <v>250</v>
      </c>
      <c r="D829" s="176"/>
      <c r="E829" s="176"/>
      <c r="F829" s="182">
        <v>250</v>
      </c>
      <c r="G829" s="182"/>
      <c r="H829" s="170"/>
    </row>
    <row r="830" spans="1:8" ht="15">
      <c r="A830" s="167"/>
      <c r="B830" s="167" t="s">
        <v>596</v>
      </c>
      <c r="C830" s="170">
        <f t="shared" si="214"/>
        <v>300</v>
      </c>
      <c r="D830" s="176"/>
      <c r="E830" s="176"/>
      <c r="F830" s="182">
        <v>300</v>
      </c>
      <c r="G830" s="182"/>
      <c r="H830" s="170"/>
    </row>
    <row r="831" spans="1:8" ht="15">
      <c r="A831" s="167"/>
      <c r="B831" s="167" t="s">
        <v>675</v>
      </c>
      <c r="C831" s="170">
        <f t="shared" si="214"/>
        <v>330</v>
      </c>
      <c r="D831" s="176"/>
      <c r="E831" s="176"/>
      <c r="F831" s="182">
        <v>330</v>
      </c>
      <c r="G831" s="182"/>
      <c r="H831" s="170"/>
    </row>
    <row r="832" spans="1:8" ht="25.5">
      <c r="A832" s="11" t="s">
        <v>407</v>
      </c>
      <c r="B832" s="11" t="s">
        <v>408</v>
      </c>
      <c r="C832" s="174">
        <f aca="true" t="shared" si="217" ref="C832">SUM(D832:H832)</f>
        <v>3000</v>
      </c>
      <c r="D832" s="174">
        <f>SUM(D833:D835)</f>
        <v>0</v>
      </c>
      <c r="E832" s="174">
        <f>SUM(E833:E835)</f>
        <v>0</v>
      </c>
      <c r="F832" s="174">
        <f>SUM(F833:F835)</f>
        <v>3000</v>
      </c>
      <c r="G832" s="174">
        <f>SUM(G833:G835)</f>
        <v>0</v>
      </c>
      <c r="H832" s="174">
        <f>SUM(H833:H835)</f>
        <v>0</v>
      </c>
    </row>
    <row r="833" spans="1:8" ht="15">
      <c r="A833" s="167"/>
      <c r="B833" s="167" t="s">
        <v>595</v>
      </c>
      <c r="C833" s="170">
        <f t="shared" si="214"/>
        <v>0</v>
      </c>
      <c r="D833" s="176"/>
      <c r="E833" s="176"/>
      <c r="F833" s="182"/>
      <c r="G833" s="182"/>
      <c r="H833" s="170"/>
    </row>
    <row r="834" spans="1:8" ht="15">
      <c r="A834" s="167"/>
      <c r="B834" s="167" t="s">
        <v>596</v>
      </c>
      <c r="C834" s="170">
        <f t="shared" si="214"/>
        <v>0</v>
      </c>
      <c r="D834" s="176"/>
      <c r="E834" s="176"/>
      <c r="F834" s="182"/>
      <c r="G834" s="182"/>
      <c r="H834" s="170"/>
    </row>
    <row r="835" spans="1:8" ht="15">
      <c r="A835" s="167"/>
      <c r="B835" s="167" t="s">
        <v>675</v>
      </c>
      <c r="C835" s="170">
        <f t="shared" si="214"/>
        <v>3000</v>
      </c>
      <c r="D835" s="176"/>
      <c r="E835" s="176"/>
      <c r="F835" s="182">
        <v>3000</v>
      </c>
      <c r="G835" s="182"/>
      <c r="H835" s="170"/>
    </row>
    <row r="836" spans="1:8" ht="15">
      <c r="A836" s="11" t="s">
        <v>409</v>
      </c>
      <c r="B836" s="51" t="s">
        <v>410</v>
      </c>
      <c r="C836" s="174">
        <f aca="true" t="shared" si="218" ref="C836">SUM(D836:H836)</f>
        <v>0</v>
      </c>
      <c r="D836" s="174">
        <f>SUM(D837:D839)</f>
        <v>0</v>
      </c>
      <c r="E836" s="174">
        <f>SUM(E837:E839)</f>
        <v>0</v>
      </c>
      <c r="F836" s="174">
        <f>SUM(F837:F839)</f>
        <v>0</v>
      </c>
      <c r="G836" s="174">
        <f>SUM(G837:G839)</f>
        <v>0</v>
      </c>
      <c r="H836" s="174">
        <f>SUM(H837:H839)</f>
        <v>0</v>
      </c>
    </row>
    <row r="837" spans="1:8" ht="15">
      <c r="A837" s="167"/>
      <c r="B837" s="167" t="s">
        <v>595</v>
      </c>
      <c r="C837" s="170">
        <f t="shared" si="214"/>
        <v>0</v>
      </c>
      <c r="D837" s="176"/>
      <c r="E837" s="176"/>
      <c r="F837" s="182"/>
      <c r="G837" s="182"/>
      <c r="H837" s="170"/>
    </row>
    <row r="838" spans="1:8" ht="15">
      <c r="A838" s="167"/>
      <c r="B838" s="167" t="s">
        <v>596</v>
      </c>
      <c r="C838" s="170">
        <f t="shared" si="214"/>
        <v>0</v>
      </c>
      <c r="D838" s="176"/>
      <c r="E838" s="176"/>
      <c r="F838" s="182"/>
      <c r="G838" s="182"/>
      <c r="H838" s="170"/>
    </row>
    <row r="839" spans="1:8" ht="15">
      <c r="A839" s="167"/>
      <c r="B839" s="167" t="s">
        <v>675</v>
      </c>
      <c r="C839" s="170">
        <f t="shared" si="214"/>
        <v>0</v>
      </c>
      <c r="D839" s="176"/>
      <c r="E839" s="176"/>
      <c r="F839" s="182"/>
      <c r="G839" s="182"/>
      <c r="H839" s="170"/>
    </row>
    <row r="840" spans="1:8" ht="25.5">
      <c r="A840" s="11" t="s">
        <v>411</v>
      </c>
      <c r="B840" s="11" t="s">
        <v>412</v>
      </c>
      <c r="C840" s="174">
        <f>SUM(D840:H840)</f>
        <v>0</v>
      </c>
      <c r="D840" s="174">
        <f>SUM(D841:D843)</f>
        <v>0</v>
      </c>
      <c r="E840" s="174">
        <f>SUM(E841:E843)</f>
        <v>0</v>
      </c>
      <c r="F840" s="174">
        <f>SUM(F841:F843)</f>
        <v>0</v>
      </c>
      <c r="G840" s="174">
        <f>SUM(G841:G843)</f>
        <v>0</v>
      </c>
      <c r="H840" s="174">
        <f>SUM(H841:H843)</f>
        <v>0</v>
      </c>
    </row>
    <row r="841" spans="1:8" ht="15">
      <c r="A841" s="167"/>
      <c r="B841" s="167" t="s">
        <v>595</v>
      </c>
      <c r="C841" s="170">
        <f>SUM(D841:H841)</f>
        <v>0</v>
      </c>
      <c r="D841" s="170"/>
      <c r="E841" s="175"/>
      <c r="F841" s="175"/>
      <c r="G841" s="175"/>
      <c r="H841" s="170"/>
    </row>
    <row r="842" spans="1:8" ht="15">
      <c r="A842" s="167"/>
      <c r="B842" s="167" t="s">
        <v>596</v>
      </c>
      <c r="C842" s="170">
        <f>SUM(D842:H842)</f>
        <v>0</v>
      </c>
      <c r="D842" s="170"/>
      <c r="E842" s="175"/>
      <c r="F842" s="175"/>
      <c r="G842" s="175"/>
      <c r="H842" s="170"/>
    </row>
    <row r="843" spans="1:8" ht="15">
      <c r="A843" s="167"/>
      <c r="B843" s="167" t="s">
        <v>675</v>
      </c>
      <c r="C843" s="170">
        <f>SUM(D843:H843)</f>
        <v>0</v>
      </c>
      <c r="D843" s="170"/>
      <c r="E843" s="175"/>
      <c r="F843" s="175"/>
      <c r="G843" s="175"/>
      <c r="H843" s="170"/>
    </row>
    <row r="844" spans="1:8" ht="15">
      <c r="A844" s="16"/>
      <c r="B844" s="9" t="s">
        <v>413</v>
      </c>
      <c r="C844" s="188">
        <f aca="true" t="shared" si="219" ref="C844:C847">SUM(D844:H844)</f>
        <v>3133.455</v>
      </c>
      <c r="D844" s="188">
        <f>SUM(D845:D847)</f>
        <v>0</v>
      </c>
      <c r="E844" s="188">
        <f>SUM(E845:E847)</f>
        <v>0</v>
      </c>
      <c r="F844" s="188">
        <f aca="true" t="shared" si="220" ref="F844:H844">SUM(F845:F847)</f>
        <v>3133.455</v>
      </c>
      <c r="G844" s="188">
        <f t="shared" si="220"/>
        <v>0</v>
      </c>
      <c r="H844" s="188">
        <f t="shared" si="220"/>
        <v>0</v>
      </c>
    </row>
    <row r="845" spans="1:8" ht="15">
      <c r="A845" s="167"/>
      <c r="B845" s="167" t="s">
        <v>595</v>
      </c>
      <c r="C845" s="176">
        <f t="shared" si="219"/>
        <v>902.4</v>
      </c>
      <c r="D845" s="170">
        <f>D849</f>
        <v>0</v>
      </c>
      <c r="E845" s="170">
        <f aca="true" t="shared" si="221" ref="E845">E849</f>
        <v>0</v>
      </c>
      <c r="F845" s="170">
        <f>F850</f>
        <v>902.4</v>
      </c>
      <c r="G845" s="170">
        <f aca="true" t="shared" si="222" ref="G845:H845">G850</f>
        <v>0</v>
      </c>
      <c r="H845" s="170">
        <f t="shared" si="222"/>
        <v>0</v>
      </c>
    </row>
    <row r="846" spans="1:8" ht="15">
      <c r="A846" s="167"/>
      <c r="B846" s="167" t="s">
        <v>596</v>
      </c>
      <c r="C846" s="176">
        <f t="shared" si="219"/>
        <v>1037.7</v>
      </c>
      <c r="D846" s="170">
        <f aca="true" t="shared" si="223" ref="D846:E847">D850</f>
        <v>0</v>
      </c>
      <c r="E846" s="170">
        <f t="shared" si="223"/>
        <v>0</v>
      </c>
      <c r="F846" s="170">
        <f aca="true" t="shared" si="224" ref="F846:H847">F851</f>
        <v>1037.7</v>
      </c>
      <c r="G846" s="170">
        <f t="shared" si="224"/>
        <v>0</v>
      </c>
      <c r="H846" s="170">
        <f t="shared" si="224"/>
        <v>0</v>
      </c>
    </row>
    <row r="847" spans="1:8" ht="15">
      <c r="A847" s="167"/>
      <c r="B847" s="167" t="s">
        <v>675</v>
      </c>
      <c r="C847" s="176">
        <f t="shared" si="219"/>
        <v>1193.355</v>
      </c>
      <c r="D847" s="170">
        <f t="shared" si="223"/>
        <v>0</v>
      </c>
      <c r="E847" s="170">
        <f t="shared" si="223"/>
        <v>0</v>
      </c>
      <c r="F847" s="170">
        <f t="shared" si="224"/>
        <v>1193.355</v>
      </c>
      <c r="G847" s="170">
        <f t="shared" si="224"/>
        <v>0</v>
      </c>
      <c r="H847" s="170">
        <f t="shared" si="224"/>
        <v>0</v>
      </c>
    </row>
    <row r="848" spans="1:8" ht="25.5">
      <c r="A848" s="35"/>
      <c r="B848" s="35" t="s">
        <v>414</v>
      </c>
      <c r="C848" s="187">
        <f>C849</f>
        <v>3133.455</v>
      </c>
      <c r="D848" s="187">
        <f>D849</f>
        <v>0</v>
      </c>
      <c r="E848" s="187">
        <f aca="true" t="shared" si="225" ref="E848:H848">E849</f>
        <v>0</v>
      </c>
      <c r="F848" s="187">
        <f t="shared" si="225"/>
        <v>3133.455</v>
      </c>
      <c r="G848" s="187">
        <f t="shared" si="225"/>
        <v>0</v>
      </c>
      <c r="H848" s="187">
        <f t="shared" si="225"/>
        <v>0</v>
      </c>
    </row>
    <row r="849" spans="1:8" ht="25.5">
      <c r="A849" s="167" t="s">
        <v>415</v>
      </c>
      <c r="B849" s="52" t="s">
        <v>416</v>
      </c>
      <c r="C849" s="196">
        <f aca="true" t="shared" si="226" ref="C849:E849">C850+C851+C852</f>
        <v>3133.455</v>
      </c>
      <c r="D849" s="196">
        <f t="shared" si="226"/>
        <v>0</v>
      </c>
      <c r="E849" s="196">
        <f t="shared" si="226"/>
        <v>0</v>
      </c>
      <c r="F849" s="196">
        <f>F850+F851+F852</f>
        <v>3133.455</v>
      </c>
      <c r="G849" s="196">
        <f aca="true" t="shared" si="227" ref="G849:H849">G850+G851+G852</f>
        <v>0</v>
      </c>
      <c r="H849" s="196">
        <f t="shared" si="227"/>
        <v>0</v>
      </c>
    </row>
    <row r="850" spans="1:8" ht="15">
      <c r="A850" s="167"/>
      <c r="B850" s="167" t="s">
        <v>595</v>
      </c>
      <c r="C850" s="176">
        <f aca="true" t="shared" si="228" ref="C850:C852">SUM(D850:H850)</f>
        <v>902.4</v>
      </c>
      <c r="D850" s="190"/>
      <c r="E850" s="191"/>
      <c r="F850" s="191">
        <v>902.4</v>
      </c>
      <c r="G850" s="182"/>
      <c r="H850" s="176"/>
    </row>
    <row r="851" spans="1:8" ht="15">
      <c r="A851" s="54"/>
      <c r="B851" s="167" t="s">
        <v>596</v>
      </c>
      <c r="C851" s="176">
        <f t="shared" si="228"/>
        <v>1037.7</v>
      </c>
      <c r="D851" s="197"/>
      <c r="E851" s="197"/>
      <c r="F851" s="191">
        <v>1037.7</v>
      </c>
      <c r="G851" s="197"/>
      <c r="H851" s="197"/>
    </row>
    <row r="852" spans="1:8" ht="15">
      <c r="A852" s="54"/>
      <c r="B852" s="167" t="s">
        <v>675</v>
      </c>
      <c r="C852" s="176">
        <f t="shared" si="228"/>
        <v>1193.355</v>
      </c>
      <c r="D852" s="197"/>
      <c r="E852" s="197"/>
      <c r="F852" s="191">
        <f>F851*1.15</f>
        <v>1193.355</v>
      </c>
      <c r="G852" s="197"/>
      <c r="H852" s="197"/>
    </row>
    <row r="853" spans="1:8" s="5" customFormat="1" ht="15">
      <c r="A853" s="210"/>
      <c r="B853" s="210" t="s">
        <v>227</v>
      </c>
      <c r="C853" s="211">
        <f aca="true" t="shared" si="229" ref="C853:C856">SUM(D853:H853)</f>
        <v>428385</v>
      </c>
      <c r="D853" s="212">
        <f>SUM(D854:D856)</f>
        <v>0</v>
      </c>
      <c r="E853" s="212">
        <f>SUM(E854:E856)</f>
        <v>0</v>
      </c>
      <c r="F853" s="212">
        <f>SUM(F854:F856)</f>
        <v>428385</v>
      </c>
      <c r="G853" s="212">
        <f>SUM(G854:G856)</f>
        <v>0</v>
      </c>
      <c r="H853" s="212">
        <f>SUM(H854:H856)</f>
        <v>0</v>
      </c>
    </row>
    <row r="854" spans="1:8" s="5" customFormat="1" ht="15">
      <c r="A854" s="12"/>
      <c r="B854" s="167" t="s">
        <v>595</v>
      </c>
      <c r="C854" s="177">
        <f t="shared" si="229"/>
        <v>123300</v>
      </c>
      <c r="D854" s="178">
        <f aca="true" t="shared" si="230" ref="D854:F856">SUM(D859)</f>
        <v>0</v>
      </c>
      <c r="E854" s="178">
        <f t="shared" si="230"/>
        <v>0</v>
      </c>
      <c r="F854" s="177">
        <f>SUM(F859)</f>
        <v>123300</v>
      </c>
      <c r="G854" s="178">
        <f aca="true" t="shared" si="231" ref="G854:H856">SUM(G859)</f>
        <v>0</v>
      </c>
      <c r="H854" s="178">
        <f t="shared" si="231"/>
        <v>0</v>
      </c>
    </row>
    <row r="855" spans="1:8" s="5" customFormat="1" ht="15">
      <c r="A855" s="12"/>
      <c r="B855" s="167" t="s">
        <v>596</v>
      </c>
      <c r="C855" s="177">
        <f t="shared" si="229"/>
        <v>141900</v>
      </c>
      <c r="D855" s="178">
        <f t="shared" si="230"/>
        <v>0</v>
      </c>
      <c r="E855" s="178">
        <f t="shared" si="230"/>
        <v>0</v>
      </c>
      <c r="F855" s="178">
        <f t="shared" si="230"/>
        <v>141900</v>
      </c>
      <c r="G855" s="178">
        <f t="shared" si="231"/>
        <v>0</v>
      </c>
      <c r="H855" s="178">
        <f t="shared" si="231"/>
        <v>0</v>
      </c>
    </row>
    <row r="856" spans="1:8" s="5" customFormat="1" ht="15">
      <c r="A856" s="12"/>
      <c r="B856" s="167" t="s">
        <v>675</v>
      </c>
      <c r="C856" s="177">
        <f t="shared" si="229"/>
        <v>163185</v>
      </c>
      <c r="D856" s="178">
        <f t="shared" si="230"/>
        <v>0</v>
      </c>
      <c r="E856" s="178">
        <f t="shared" si="230"/>
        <v>0</v>
      </c>
      <c r="F856" s="178">
        <f t="shared" si="230"/>
        <v>163185</v>
      </c>
      <c r="G856" s="178">
        <f t="shared" si="231"/>
        <v>0</v>
      </c>
      <c r="H856" s="178">
        <f t="shared" si="231"/>
        <v>0</v>
      </c>
    </row>
    <row r="857" spans="1:8" s="5" customFormat="1" ht="15">
      <c r="A857" s="14"/>
      <c r="B857" s="14" t="s">
        <v>417</v>
      </c>
      <c r="C857" s="180">
        <f aca="true" t="shared" si="232" ref="C857:C861">SUM(D857:H857)</f>
        <v>428385</v>
      </c>
      <c r="D857" s="180">
        <f>D858</f>
        <v>0</v>
      </c>
      <c r="E857" s="180">
        <f aca="true" t="shared" si="233" ref="E857:H857">E858</f>
        <v>0</v>
      </c>
      <c r="F857" s="180">
        <f t="shared" si="233"/>
        <v>428385</v>
      </c>
      <c r="G857" s="180">
        <f t="shared" si="233"/>
        <v>0</v>
      </c>
      <c r="H857" s="180">
        <f t="shared" si="233"/>
        <v>0</v>
      </c>
    </row>
    <row r="858" spans="1:8" s="5" customFormat="1" ht="25.5">
      <c r="A858" s="12" t="s">
        <v>418</v>
      </c>
      <c r="B858" s="12" t="s">
        <v>49</v>
      </c>
      <c r="C858" s="177">
        <f t="shared" si="232"/>
        <v>428385</v>
      </c>
      <c r="D858" s="178">
        <f>SUM(D859:D861)</f>
        <v>0</v>
      </c>
      <c r="E858" s="178">
        <f>SUM(E859:E861)</f>
        <v>0</v>
      </c>
      <c r="F858" s="178">
        <f>SUM(F859:F861)</f>
        <v>428385</v>
      </c>
      <c r="G858" s="178">
        <f>SUM(G859:G861)</f>
        <v>0</v>
      </c>
      <c r="H858" s="178">
        <f>SUM(H859:H861)</f>
        <v>0</v>
      </c>
    </row>
    <row r="859" spans="1:8" s="5" customFormat="1" ht="15">
      <c r="A859" s="12"/>
      <c r="B859" s="167" t="s">
        <v>595</v>
      </c>
      <c r="C859" s="177">
        <f t="shared" si="232"/>
        <v>123300</v>
      </c>
      <c r="D859" s="178"/>
      <c r="E859" s="175"/>
      <c r="F859" s="178">
        <v>123300</v>
      </c>
      <c r="G859" s="175"/>
      <c r="H859" s="178"/>
    </row>
    <row r="860" spans="1:8" s="5" customFormat="1" ht="15">
      <c r="A860" s="12"/>
      <c r="B860" s="167" t="s">
        <v>596</v>
      </c>
      <c r="C860" s="177">
        <f t="shared" si="232"/>
        <v>141900</v>
      </c>
      <c r="D860" s="178"/>
      <c r="E860" s="175"/>
      <c r="F860" s="178">
        <v>141900</v>
      </c>
      <c r="G860" s="175"/>
      <c r="H860" s="178"/>
    </row>
    <row r="861" spans="1:8" s="5" customFormat="1" ht="15">
      <c r="A861" s="12"/>
      <c r="B861" s="167" t="s">
        <v>675</v>
      </c>
      <c r="C861" s="177">
        <f t="shared" si="232"/>
        <v>163185</v>
      </c>
      <c r="D861" s="178"/>
      <c r="E861" s="175"/>
      <c r="F861" s="178">
        <f>F860*1.15</f>
        <v>163185</v>
      </c>
      <c r="G861" s="175"/>
      <c r="H861" s="178"/>
    </row>
  </sheetData>
  <mergeCells count="6">
    <mergeCell ref="A3:H3"/>
    <mergeCell ref="A4:H4"/>
    <mergeCell ref="A6:A7"/>
    <mergeCell ref="B6:B7"/>
    <mergeCell ref="C6:C7"/>
    <mergeCell ref="D6:H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 topLeftCell="A1">
      <selection activeCell="B16" sqref="B16"/>
    </sheetView>
  </sheetViews>
  <sheetFormatPr defaultColWidth="9.140625" defaultRowHeight="15"/>
  <cols>
    <col min="1" max="1" width="16.7109375" style="0" customWidth="1"/>
  </cols>
  <sheetData>
    <row r="2" ht="15">
      <c r="A2" t="s">
        <v>172</v>
      </c>
    </row>
    <row r="5" spans="1:2" ht="15">
      <c r="A5" t="s">
        <v>720</v>
      </c>
      <c r="B5">
        <v>60000</v>
      </c>
    </row>
    <row r="6" spans="1:2" ht="15">
      <c r="A6" t="s">
        <v>721</v>
      </c>
      <c r="B6">
        <v>80000</v>
      </c>
    </row>
    <row r="7" spans="1:2" ht="15">
      <c r="A7" t="s">
        <v>722</v>
      </c>
      <c r="B7">
        <v>30000</v>
      </c>
    </row>
    <row r="8" spans="1:2" ht="15">
      <c r="A8" t="s">
        <v>723</v>
      </c>
      <c r="B8">
        <v>20000</v>
      </c>
    </row>
    <row r="9" spans="1:2" ht="15">
      <c r="A9" t="s">
        <v>724</v>
      </c>
      <c r="B9">
        <v>8000</v>
      </c>
    </row>
    <row r="10" spans="1:2" ht="15">
      <c r="A10" t="s">
        <v>725</v>
      </c>
      <c r="B10">
        <v>50000</v>
      </c>
    </row>
    <row r="11" spans="2:3" ht="15">
      <c r="B11">
        <f>SUM(B5:B10)</f>
        <v>248000</v>
      </c>
      <c r="C11">
        <f>B11*3</f>
        <v>744000</v>
      </c>
    </row>
    <row r="13" spans="1:2" ht="15">
      <c r="A13" t="s">
        <v>935</v>
      </c>
      <c r="B13">
        <v>11</v>
      </c>
    </row>
    <row r="14" ht="15">
      <c r="B14">
        <f>B11*B13</f>
        <v>2728000</v>
      </c>
    </row>
    <row r="15" ht="15">
      <c r="B15">
        <f>B14/3</f>
        <v>909333.3333333334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 topLeftCell="A1">
      <selection activeCell="B16" sqref="B16"/>
    </sheetView>
  </sheetViews>
  <sheetFormatPr defaultColWidth="9.140625" defaultRowHeight="15"/>
  <sheetData>
    <row r="4" ht="15">
      <c r="A4" t="s">
        <v>792</v>
      </c>
    </row>
    <row r="6" ht="15">
      <c r="A6" t="s">
        <v>934</v>
      </c>
    </row>
    <row r="8" spans="1:4" ht="15">
      <c r="A8" t="s">
        <v>701</v>
      </c>
      <c r="B8">
        <v>3500</v>
      </c>
      <c r="C8">
        <v>3</v>
      </c>
      <c r="D8">
        <f>B8*C8</f>
        <v>10500</v>
      </c>
    </row>
    <row r="9" spans="1:4" ht="15">
      <c r="A9" t="s">
        <v>692</v>
      </c>
      <c r="B9">
        <v>980</v>
      </c>
      <c r="C9">
        <v>2</v>
      </c>
      <c r="D9">
        <f aca="true" t="shared" si="0" ref="D9:D11">B9*C9</f>
        <v>1960</v>
      </c>
    </row>
    <row r="10" spans="1:4" ht="15">
      <c r="A10" t="s">
        <v>697</v>
      </c>
      <c r="B10">
        <v>100</v>
      </c>
      <c r="C10">
        <v>20</v>
      </c>
      <c r="D10">
        <f t="shared" si="0"/>
        <v>2000</v>
      </c>
    </row>
    <row r="11" spans="1:4" ht="15">
      <c r="A11" t="s">
        <v>702</v>
      </c>
      <c r="B11">
        <v>5000</v>
      </c>
      <c r="C11">
        <v>4</v>
      </c>
      <c r="D11">
        <f t="shared" si="0"/>
        <v>20000</v>
      </c>
    </row>
    <row r="12" ht="15">
      <c r="D12">
        <f>SUM(D8:D11)</f>
        <v>34460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 topLeftCell="A1">
      <selection activeCell="B16" sqref="B16"/>
    </sheetView>
  </sheetViews>
  <sheetFormatPr defaultColWidth="9.140625" defaultRowHeight="15"/>
  <sheetData>
    <row r="3" ht="15">
      <c r="A3" t="s">
        <v>788</v>
      </c>
    </row>
    <row r="6" ht="15">
      <c r="A6" t="s">
        <v>932</v>
      </c>
    </row>
    <row r="7" spans="1:4" ht="15">
      <c r="A7">
        <v>5000</v>
      </c>
      <c r="B7">
        <v>2</v>
      </c>
      <c r="C7">
        <v>2</v>
      </c>
      <c r="D7">
        <f>A7*B7*C7</f>
        <v>20000</v>
      </c>
    </row>
    <row r="8" spans="4:5" ht="15">
      <c r="D8">
        <f>D7*2</f>
        <v>40000</v>
      </c>
      <c r="E8" t="s">
        <v>933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 topLeftCell="A1">
      <selection activeCell="B16" sqref="B16"/>
    </sheetView>
  </sheetViews>
  <sheetFormatPr defaultColWidth="9.140625" defaultRowHeight="15"/>
  <cols>
    <col min="1" max="1" width="22.28125" style="0" customWidth="1"/>
  </cols>
  <sheetData>
    <row r="3" ht="15">
      <c r="A3" t="s">
        <v>787</v>
      </c>
    </row>
    <row r="7" spans="1:2" ht="15">
      <c r="A7" t="s">
        <v>929</v>
      </c>
      <c r="B7">
        <v>460</v>
      </c>
    </row>
    <row r="8" spans="1:2" ht="15">
      <c r="A8" t="s">
        <v>930</v>
      </c>
      <c r="B8">
        <v>1</v>
      </c>
    </row>
    <row r="9" spans="1:2" ht="15">
      <c r="A9" t="s">
        <v>931</v>
      </c>
      <c r="B9">
        <v>2000</v>
      </c>
    </row>
    <row r="10" ht="15">
      <c r="B10">
        <f>B7*B8*B9</f>
        <v>920000</v>
      </c>
    </row>
    <row r="11" ht="15">
      <c r="B11">
        <f>B10/3</f>
        <v>306666.6666666667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2019-10-15T06:13:12Z</dcterms:modified>
  <cp:category/>
  <cp:version/>
  <cp:contentType/>
  <cp:contentStatus/>
</cp:coreProperties>
</file>